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55" activeTab="0"/>
  </bookViews>
  <sheets>
    <sheet name="２０１３参加回答シート" sheetId="1" r:id="rId1"/>
  </sheets>
  <definedNames>
    <definedName name="_xlfn.AGGREGATE" hidden="1">#NAME?</definedName>
    <definedName name="_xlnm.Print_Area" localSheetId="0">'２０１３参加回答シート'!$A$2:$R$65</definedName>
  </definedNames>
  <calcPr fullCalcOnLoad="1"/>
</workbook>
</file>

<file path=xl/sharedStrings.xml><?xml version="1.0" encoding="utf-8"?>
<sst xmlns="http://schemas.openxmlformats.org/spreadsheetml/2006/main" count="279" uniqueCount="103">
  <si>
    <t>本年度登録チーム名＿漢字</t>
  </si>
  <si>
    <t>36-J</t>
  </si>
  <si>
    <t>-</t>
  </si>
  <si>
    <t>CY</t>
  </si>
  <si>
    <t>1st</t>
  </si>
  <si>
    <t>2nd</t>
  </si>
  <si>
    <t>3rd</t>
  </si>
  <si>
    <r>
      <rPr>
        <sz val="10"/>
        <rFont val="HGSｺﾞｼｯｸM"/>
        <family val="3"/>
      </rPr>
      <t>高体連</t>
    </r>
  </si>
  <si>
    <t>岩手県立釜石商工高等学校サッカー部</t>
  </si>
  <si>
    <t>高体連</t>
  </si>
  <si>
    <t>U-17</t>
  </si>
  <si>
    <t>U-16</t>
  </si>
  <si>
    <t>盛岡中央高等学校サッカー部</t>
  </si>
  <si>
    <t>2種内
区分</t>
  </si>
  <si>
    <t>チーム
登録番号</t>
  </si>
  <si>
    <t>所属
エリア</t>
  </si>
  <si>
    <t>リーグ
出場
合計</t>
  </si>
  <si>
    <t>(1st)</t>
  </si>
  <si>
    <t>岩手県立不来方高等学校サッカー部</t>
  </si>
  <si>
    <t>花巻東高等学校サッカー部</t>
  </si>
  <si>
    <t>岩手県立盛岡商業高等学校サッカー部</t>
  </si>
  <si>
    <t>専修大学北上高等学校サッカー部</t>
  </si>
  <si>
    <t>江南義塾盛岡高等学校サッカー部</t>
  </si>
  <si>
    <t>岩手県立遠野高等学校サッカー部</t>
  </si>
  <si>
    <t>水沢ﾕﾅｲﾃｯﾄﾞﾌｯﾄﾎﾞｰﾙｸﾗﾌﾞ</t>
  </si>
  <si>
    <t>岩手県立盛岡北高等学校サッカー部</t>
  </si>
  <si>
    <t>岩手県立盛岡第一高等学校サッカー部</t>
  </si>
  <si>
    <t>岩手県立大船渡高等学校サッカー部</t>
  </si>
  <si>
    <t>岩手県立北上翔南高等学校サッカー部</t>
  </si>
  <si>
    <t>岩手県立花巻北高等学校サッカー部</t>
  </si>
  <si>
    <t>岩手県立黒沢尻北高等学校サッカー部</t>
  </si>
  <si>
    <t>岩手県立盛岡農業高等学校サッカー部</t>
  </si>
  <si>
    <t>岩手県立盛岡第四高等学校サッカー部</t>
  </si>
  <si>
    <t>岩手県立葛巻高等学校サッカー部</t>
  </si>
  <si>
    <t>岩手県立大槌高等学校サッカー部</t>
  </si>
  <si>
    <t>岩手県立一関第二高等学校サッカー部</t>
  </si>
  <si>
    <t>岩手県立久慈東高等学校サッカー部</t>
  </si>
  <si>
    <t>岩手県立岩泉高等学校サッカー部</t>
  </si>
  <si>
    <t>岩手県立久慈高等学校サッカー部</t>
  </si>
  <si>
    <t>岩手県立福岡工業高等学校サッカー部</t>
  </si>
  <si>
    <t>岩手県立軽米高等学校サッカー部</t>
  </si>
  <si>
    <t>岩手県立福岡高等学校サッカー部</t>
  </si>
  <si>
    <t>岩手県立久慈工業高等学校サッカー部</t>
  </si>
  <si>
    <t>岩手県立平舘高等学校サッカー部</t>
  </si>
  <si>
    <t>岩手県立沼宮内高等学校サッカー部</t>
  </si>
  <si>
    <t>岩手県立大野高等学校サッカー部</t>
  </si>
  <si>
    <t>岩手県立盛岡南高等学校サッカー部</t>
  </si>
  <si>
    <t>岩手県立盛岡第三高等学校サッカー部</t>
  </si>
  <si>
    <t>岩手県立花北青雲高等学校サッカー部</t>
  </si>
  <si>
    <t>岩手県立花巻南高等学校サッカー部</t>
  </si>
  <si>
    <t>岩手高等学校サッカークラブ</t>
  </si>
  <si>
    <t>岩手県立雫石高等学校サッカー部</t>
  </si>
  <si>
    <t>岩手県立遠野緑峰高等学校サッカー部</t>
  </si>
  <si>
    <t>岩手県立紫波総合高等学校サッカー部</t>
  </si>
  <si>
    <t>盛岡大学附属高等学校サッカー部</t>
  </si>
  <si>
    <t>岩手県立釜石高等学校サッカー部</t>
  </si>
  <si>
    <t>岩手県立宮古工業高等学校サッカー部</t>
  </si>
  <si>
    <t>岩手県立宮古高等学校サッカー部</t>
  </si>
  <si>
    <t>岩手県立高田高等学校サッカー部</t>
  </si>
  <si>
    <t>岩手県立大船渡東高等学校サッカー部</t>
  </si>
  <si>
    <t>岩手県立山田高等学校サッカー部</t>
  </si>
  <si>
    <t>岩手県立一関第一高等学校サッカー部</t>
  </si>
  <si>
    <t>岩手県立水沢工業高校サッカー部</t>
  </si>
  <si>
    <t>岩手県立千厩高校サッカー部</t>
  </si>
  <si>
    <t>一関学院高等学校サッカー部</t>
  </si>
  <si>
    <t>岩手県立水沢高等学校サッカー部</t>
  </si>
  <si>
    <t>岩手県立岩谷堂高等学校サッカー部</t>
  </si>
  <si>
    <t>岩手県立水沢商業高等学校サッカー部</t>
  </si>
  <si>
    <t>岩手県立金ケ崎高等学校サッカー部</t>
  </si>
  <si>
    <t>水沢第一高等学校サッカー部</t>
  </si>
  <si>
    <t>岩手県立水沢農業高等学校サッカー部</t>
  </si>
  <si>
    <t>岩手県立前沢高等学校サッカー部</t>
  </si>
  <si>
    <t>岩手県立大東高等学校サッカー部</t>
  </si>
  <si>
    <t>盛岡市立高等学校サッカー部</t>
  </si>
  <si>
    <t>岩手県立花泉高等学校サッカー部</t>
  </si>
  <si>
    <t>1北</t>
  </si>
  <si>
    <t>2盛岡</t>
  </si>
  <si>
    <t>3中部</t>
  </si>
  <si>
    <t>4南</t>
  </si>
  <si>
    <t>5太平洋</t>
  </si>
  <si>
    <t>岩手県立一関工業高等学校サッカー部</t>
  </si>
  <si>
    <t>プリンス
所属</t>
  </si>
  <si>
    <t>参加
形態</t>
  </si>
  <si>
    <t>不参加</t>
  </si>
  <si>
    <t>単独</t>
  </si>
  <si>
    <t>複数</t>
  </si>
  <si>
    <t>PRINCE</t>
  </si>
  <si>
    <t>DⅡ</t>
  </si>
  <si>
    <t>DⅠ</t>
  </si>
  <si>
    <t>DⅢ</t>
  </si>
  <si>
    <t>現時点
登録数</t>
  </si>
  <si>
    <t>○</t>
  </si>
  <si>
    <t>×</t>
  </si>
  <si>
    <t>×</t>
  </si>
  <si>
    <t>○</t>
  </si>
  <si>
    <t>いわて</t>
  </si>
  <si>
    <t>その他</t>
  </si>
  <si>
    <t>岩手県立U18ユースアカデミー高等学校</t>
  </si>
  <si>
    <t>記入例→</t>
  </si>
  <si>
    <t>２０１３所属予定チーム数</t>
  </si>
  <si>
    <r>
      <t>２０１２年度実績：</t>
    </r>
    <r>
      <rPr>
        <b/>
        <sz val="18"/>
        <color indexed="56"/>
        <rFont val="HGPｺﾞｼｯｸM"/>
        <family val="3"/>
      </rPr>
      <t>リーグ出場団体数【５７】／2種登録団体数【５９】＝</t>
    </r>
    <r>
      <rPr>
        <b/>
        <sz val="18"/>
        <color indexed="10"/>
        <rFont val="HGPｺﾞｼｯｸM"/>
        <family val="3"/>
      </rPr>
      <t>リーグ参加率　９７％</t>
    </r>
  </si>
  <si>
    <t>　　　　　　　　　参加回答シート（12月３日　〆切）</t>
  </si>
  <si>
    <t>出場希望チーム数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</si>
</sst>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%\);[Red]\(#,##0.0%\)"/>
    <numFmt numFmtId="177" formatCode="#,##0&quot;｣&quot;_);[Red]\(#,##0&quot;｣&quot;\)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HGSｺﾞｼｯｸM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1"/>
      <name val="明朝"/>
      <family val="1"/>
    </font>
    <font>
      <sz val="8"/>
      <name val="Arial"/>
      <family val="2"/>
    </font>
    <font>
      <sz val="10"/>
      <name val="Arial"/>
      <family val="2"/>
    </font>
    <font>
      <b/>
      <i/>
      <sz val="11"/>
      <name val="ＭＳ Ｐゴシック"/>
      <family val="3"/>
    </font>
    <font>
      <b/>
      <i/>
      <sz val="12"/>
      <name val="Arial"/>
      <family val="2"/>
    </font>
    <font>
      <sz val="10"/>
      <name val="AR丸ゴシック体M"/>
      <family val="3"/>
    </font>
    <font>
      <sz val="10"/>
      <name val="HGPｺﾞｼｯｸE"/>
      <family val="3"/>
    </font>
    <font>
      <b/>
      <sz val="18"/>
      <color indexed="56"/>
      <name val="HGPｺﾞｼｯｸM"/>
      <family val="3"/>
    </font>
    <font>
      <b/>
      <sz val="18"/>
      <color indexed="10"/>
      <name val="HGPｺﾞｼｯｸM"/>
      <family val="3"/>
    </font>
    <font>
      <sz val="36"/>
      <name val="HGP明朝E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HGPｺﾞｼｯｸM"/>
      <family val="3"/>
    </font>
    <font>
      <b/>
      <sz val="8"/>
      <color indexed="62"/>
      <name val="HGPｺﾞｼｯｸM"/>
      <family val="3"/>
    </font>
    <font>
      <b/>
      <sz val="10"/>
      <color indexed="62"/>
      <name val="HGPｺﾞｼｯｸM"/>
      <family val="3"/>
    </font>
    <font>
      <sz val="8"/>
      <color indexed="62"/>
      <name val="Arial"/>
      <family val="2"/>
    </font>
    <font>
      <sz val="8"/>
      <color indexed="6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9"/>
      <name val="HGSｺﾞｼｯｸM"/>
      <family val="3"/>
    </font>
    <font>
      <sz val="10"/>
      <color indexed="9"/>
      <name val="Arial"/>
      <family val="2"/>
    </font>
    <font>
      <sz val="10"/>
      <color indexed="9"/>
      <name val="HGPｺﾞｼｯｸE"/>
      <family val="3"/>
    </font>
    <font>
      <sz val="10"/>
      <color indexed="9"/>
      <name val="ＭＳ Ｐゴシック"/>
      <family val="3"/>
    </font>
    <font>
      <b/>
      <i/>
      <sz val="12"/>
      <color indexed="9"/>
      <name val="Arial"/>
      <family val="2"/>
    </font>
    <font>
      <b/>
      <sz val="12"/>
      <color indexed="9"/>
      <name val="ＭＳ Ｐゴシック"/>
      <family val="3"/>
    </font>
    <font>
      <sz val="10"/>
      <color indexed="9"/>
      <name val="AR丸ゴシック体M"/>
      <family val="3"/>
    </font>
    <font>
      <sz val="20"/>
      <color indexed="10"/>
      <name val="ＭＳ Ｐゴシック"/>
      <family val="3"/>
    </font>
    <font>
      <b/>
      <u val="single"/>
      <sz val="14"/>
      <color indexed="10"/>
      <name val="HGPｺﾞｼｯｸM"/>
      <family val="3"/>
    </font>
    <font>
      <b/>
      <sz val="18"/>
      <color indexed="62"/>
      <name val="HGPｺﾞｼｯｸM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HGPｺﾞｼｯｸM"/>
      <family val="3"/>
    </font>
    <font>
      <b/>
      <sz val="8"/>
      <color theme="3"/>
      <name val="HGPｺﾞｼｯｸM"/>
      <family val="3"/>
    </font>
    <font>
      <b/>
      <sz val="10"/>
      <color theme="3"/>
      <name val="HGPｺﾞｼｯｸM"/>
      <family val="3"/>
    </font>
    <font>
      <sz val="8"/>
      <color theme="3"/>
      <name val="Arial"/>
      <family val="2"/>
    </font>
    <font>
      <sz val="8"/>
      <color theme="3"/>
      <name val="ＭＳ Ｐゴシック"/>
      <family val="3"/>
    </font>
    <font>
      <b/>
      <sz val="12"/>
      <name val="Calibri"/>
      <family val="3"/>
    </font>
    <font>
      <b/>
      <sz val="12"/>
      <color rgb="FFFF0000"/>
      <name val="Calibri"/>
      <family val="3"/>
    </font>
    <font>
      <sz val="10"/>
      <color theme="0"/>
      <name val="HGSｺﾞｼｯｸM"/>
      <family val="3"/>
    </font>
    <font>
      <sz val="10"/>
      <color theme="0"/>
      <name val="Arial"/>
      <family val="2"/>
    </font>
    <font>
      <sz val="10"/>
      <color theme="0"/>
      <name val="HGPｺﾞｼｯｸE"/>
      <family val="3"/>
    </font>
    <font>
      <sz val="10"/>
      <color theme="0"/>
      <name val="ＭＳ Ｐゴシック"/>
      <family val="3"/>
    </font>
    <font>
      <b/>
      <i/>
      <sz val="12"/>
      <color theme="0"/>
      <name val="Arial"/>
      <family val="2"/>
    </font>
    <font>
      <b/>
      <sz val="12"/>
      <color theme="0"/>
      <name val="Calibri"/>
      <family val="3"/>
    </font>
    <font>
      <sz val="10"/>
      <color theme="0"/>
      <name val="AR丸ゴシック体M"/>
      <family val="3"/>
    </font>
    <font>
      <sz val="20"/>
      <color rgb="FFFF0000"/>
      <name val="ＭＳ Ｐゴシック"/>
      <family val="3"/>
    </font>
    <font>
      <b/>
      <u val="single"/>
      <sz val="14"/>
      <color rgb="FFFF0000"/>
      <name val="HGPｺﾞｼｯｸM"/>
      <family val="3"/>
    </font>
    <font>
      <b/>
      <sz val="18"/>
      <color theme="3"/>
      <name val="HGPｺﾞｼｯｸM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solid">
        <fgColor rgb="FFC6EFCE"/>
        <bgColor indexed="64"/>
      </patternFill>
    </fill>
    <fill>
      <patternFill patternType="solid">
        <fgColor rgb="FFECFC6A"/>
        <bgColor indexed="64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theme="4"/>
      </left>
      <right style="double">
        <color theme="4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ck">
        <color theme="4"/>
      </bottom>
    </border>
    <border>
      <left style="double">
        <color theme="4"/>
      </left>
      <right style="thin">
        <color theme="4"/>
      </right>
      <top style="thin">
        <color theme="4"/>
      </top>
      <bottom style="thick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4"/>
      </bottom>
    </border>
    <border>
      <left style="thin">
        <color theme="4"/>
      </left>
      <right style="double">
        <color theme="4"/>
      </right>
      <top style="thin">
        <color theme="4"/>
      </top>
      <bottom style="thick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thin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thin">
        <color theme="4"/>
      </left>
      <right>
        <color indexed="63"/>
      </right>
      <top style="hair">
        <color theme="4"/>
      </top>
      <bottom style="hair">
        <color theme="4"/>
      </bottom>
    </border>
    <border>
      <left style="double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 style="double">
        <color theme="4"/>
      </left>
      <right style="thin">
        <color theme="4"/>
      </right>
      <top style="hair"/>
      <bottom style="hair"/>
    </border>
    <border>
      <left style="thin">
        <color theme="4"/>
      </left>
      <right style="thin">
        <color theme="4"/>
      </right>
      <top style="hair"/>
      <bottom style="hair"/>
    </border>
    <border>
      <left style="thin">
        <color theme="4"/>
      </left>
      <right style="double">
        <color theme="4"/>
      </right>
      <top style="hair"/>
      <bottom style="hair"/>
    </border>
    <border>
      <left style="double">
        <color theme="4"/>
      </left>
      <right style="thin">
        <color theme="4"/>
      </right>
      <top>
        <color indexed="63"/>
      </top>
      <bottom style="hair"/>
    </border>
    <border>
      <left style="thin">
        <color theme="4"/>
      </left>
      <right style="thin">
        <color theme="4"/>
      </right>
      <top>
        <color indexed="63"/>
      </top>
      <bottom style="hair"/>
    </border>
    <border>
      <left style="thin">
        <color theme="4"/>
      </left>
      <right style="double">
        <color theme="4"/>
      </right>
      <top>
        <color indexed="63"/>
      </top>
      <bottom style="hair"/>
    </border>
    <border>
      <left style="double">
        <color theme="4"/>
      </left>
      <right style="thin">
        <color theme="4"/>
      </right>
      <top style="hair"/>
      <bottom style="thin">
        <color theme="4"/>
      </bottom>
    </border>
    <border>
      <left style="thin">
        <color theme="4"/>
      </left>
      <right style="thin">
        <color theme="4"/>
      </right>
      <top style="hair"/>
      <bottom style="thin">
        <color theme="4"/>
      </bottom>
    </border>
    <border>
      <left style="thin">
        <color theme="4"/>
      </left>
      <right style="double">
        <color theme="4"/>
      </right>
      <top style="hair"/>
      <bottom style="thin">
        <color theme="4"/>
      </bottom>
    </border>
    <border>
      <left style="double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 style="thick">
        <color theme="4"/>
      </bottom>
    </border>
    <border>
      <left style="double">
        <color theme="4"/>
      </left>
      <right style="thin">
        <color theme="4"/>
      </right>
      <top style="thick">
        <color theme="4"/>
      </top>
      <bottom style="thick">
        <color theme="4"/>
      </bottom>
    </border>
    <border>
      <left style="thin">
        <color theme="4"/>
      </left>
      <right style="thin">
        <color theme="4"/>
      </right>
      <top style="thick">
        <color theme="4"/>
      </top>
      <bottom style="thick">
        <color theme="4"/>
      </bottom>
    </border>
    <border>
      <left style="thin">
        <color theme="4"/>
      </left>
      <right style="double">
        <color theme="4"/>
      </right>
      <top style="thick">
        <color theme="4"/>
      </top>
      <bottom style="thick">
        <color theme="4"/>
      </bottom>
    </border>
    <border>
      <left style="thin">
        <color theme="4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>
        <color indexed="63"/>
      </right>
      <top style="hair"/>
      <bottom style="thick">
        <color theme="3"/>
      </bottom>
    </border>
    <border>
      <left>
        <color indexed="63"/>
      </left>
      <right>
        <color indexed="63"/>
      </right>
      <top style="thick">
        <color theme="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 style="double">
        <color theme="4"/>
      </left>
      <right style="thin">
        <color theme="4"/>
      </right>
      <top style="hair"/>
      <bottom style="thick">
        <color theme="3"/>
      </bottom>
    </border>
    <border>
      <left style="thin">
        <color theme="4"/>
      </left>
      <right style="thin">
        <color theme="4"/>
      </right>
      <top style="hair"/>
      <bottom style="thick">
        <color theme="3"/>
      </bottom>
    </border>
    <border>
      <left style="thin">
        <color theme="4"/>
      </left>
      <right style="double">
        <color theme="4"/>
      </right>
      <top style="hair"/>
      <bottom style="thick">
        <color theme="3"/>
      </bottom>
    </border>
    <border>
      <left style="double">
        <color theme="4"/>
      </left>
      <right style="thin">
        <color theme="4"/>
      </right>
      <top style="hair">
        <color theme="4"/>
      </top>
      <bottom style="thick">
        <color theme="3"/>
      </bottom>
    </border>
    <border>
      <left style="thin">
        <color theme="4"/>
      </left>
      <right style="thin">
        <color theme="4"/>
      </right>
      <top style="hair">
        <color theme="4"/>
      </top>
      <bottom style="thick">
        <color theme="3"/>
      </bottom>
    </border>
    <border>
      <left style="thin">
        <color theme="4"/>
      </left>
      <right>
        <color indexed="63"/>
      </right>
      <top style="hair">
        <color theme="4"/>
      </top>
      <bottom style="thick">
        <color theme="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 style="double">
        <color theme="4"/>
      </left>
      <right style="thin">
        <color theme="4"/>
      </right>
      <top style="thick">
        <color theme="3"/>
      </top>
      <bottom style="hair"/>
    </border>
    <border>
      <left style="thin">
        <color theme="4"/>
      </left>
      <right style="thin">
        <color theme="4"/>
      </right>
      <top style="thick">
        <color theme="3"/>
      </top>
      <bottom style="hair"/>
    </border>
    <border>
      <left style="thin">
        <color theme="4"/>
      </left>
      <right style="double">
        <color theme="4"/>
      </right>
      <top style="thick">
        <color theme="3"/>
      </top>
      <bottom style="hair"/>
    </border>
    <border>
      <left style="double">
        <color theme="4"/>
      </left>
      <right style="thin">
        <color theme="4"/>
      </right>
      <top style="thick">
        <color theme="3"/>
      </top>
      <bottom style="hair">
        <color theme="4"/>
      </bottom>
    </border>
    <border>
      <left style="thin">
        <color theme="4"/>
      </left>
      <right style="thin">
        <color theme="4"/>
      </right>
      <top style="thick">
        <color theme="3"/>
      </top>
      <bottom style="hair">
        <color theme="4"/>
      </bottom>
    </border>
    <border>
      <left style="thin">
        <color theme="4"/>
      </left>
      <right>
        <color indexed="63"/>
      </right>
      <top style="thick">
        <color theme="3"/>
      </top>
      <bottom style="hair">
        <color theme="4"/>
      </bottom>
    </border>
    <border>
      <left style="double">
        <color theme="4"/>
      </left>
      <right style="thin">
        <color theme="4"/>
      </right>
      <top style="thick">
        <color theme="3"/>
      </top>
      <bottom>
        <color indexed="63"/>
      </bottom>
    </border>
    <border>
      <left style="thin">
        <color theme="4"/>
      </left>
      <right style="thin">
        <color theme="4"/>
      </right>
      <top style="thick">
        <color theme="3"/>
      </top>
      <bottom>
        <color indexed="63"/>
      </bottom>
    </border>
    <border>
      <left style="thin">
        <color theme="4"/>
      </left>
      <right style="double">
        <color theme="4"/>
      </right>
      <top style="thick">
        <color theme="3"/>
      </top>
      <bottom>
        <color indexed="63"/>
      </bottom>
    </border>
    <border>
      <left style="double">
        <color theme="4"/>
      </left>
      <right>
        <color indexed="63"/>
      </right>
      <top>
        <color indexed="63"/>
      </top>
      <bottom style="thin">
        <color theme="4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6" fontId="6" fillId="0" borderId="0" applyFill="0" applyBorder="0" applyAlignment="0">
      <protection/>
    </xf>
    <xf numFmtId="38" fontId="7" fillId="20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7" fillId="21" borderId="3" applyNumberFormat="0" applyBorder="0" applyAlignment="0" applyProtection="0"/>
    <xf numFmtId="177" fontId="6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2" borderId="7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3" borderId="7" applyNumberFormat="0" applyAlignment="0" applyProtection="0"/>
    <xf numFmtId="0" fontId="2" fillId="0" borderId="0">
      <alignment vertical="center"/>
      <protection/>
    </xf>
    <xf numFmtId="0" fontId="9" fillId="34" borderId="0">
      <alignment horizontal="center"/>
      <protection/>
    </xf>
    <xf numFmtId="0" fontId="66" fillId="35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2" fillId="0" borderId="0" xfId="68" applyAlignment="1">
      <alignment horizontal="center" vertical="center"/>
      <protection/>
    </xf>
    <xf numFmtId="0" fontId="2" fillId="0" borderId="0" xfId="68" applyAlignment="1">
      <alignment horizontal="left" vertical="center" indent="2"/>
      <protection/>
    </xf>
    <xf numFmtId="0" fontId="2" fillId="0" borderId="0" xfId="68" applyAlignment="1">
      <alignment horizontal="left" vertical="center"/>
      <protection/>
    </xf>
    <xf numFmtId="0" fontId="2" fillId="0" borderId="3" xfId="68" applyBorder="1">
      <alignment vertical="center"/>
      <protection/>
    </xf>
    <xf numFmtId="0" fontId="7" fillId="6" borderId="13" xfId="37" applyNumberFormat="1" applyFill="1" applyBorder="1" applyAlignment="1">
      <alignment vertical="center"/>
    </xf>
    <xf numFmtId="0" fontId="67" fillId="6" borderId="13" xfId="59" applyNumberFormat="1" applyFont="1" applyFill="1" applyBorder="1" applyAlignment="1">
      <alignment horizontal="center" vertical="center" wrapText="1" shrinkToFit="1"/>
    </xf>
    <xf numFmtId="0" fontId="67" fillId="6" borderId="13" xfId="59" applyNumberFormat="1" applyFont="1" applyFill="1" applyBorder="1" applyAlignment="1">
      <alignment horizontal="center" vertical="center" shrinkToFit="1"/>
    </xf>
    <xf numFmtId="0" fontId="67" fillId="6" borderId="13" xfId="59" applyNumberFormat="1" applyFont="1" applyFill="1" applyBorder="1" applyAlignment="1">
      <alignment horizontal="left" vertical="center" wrapText="1"/>
    </xf>
    <xf numFmtId="0" fontId="67" fillId="6" borderId="13" xfId="59" applyNumberFormat="1" applyFont="1" applyFill="1" applyBorder="1" applyAlignment="1">
      <alignment horizontal="center" vertical="center" wrapText="1"/>
    </xf>
    <xf numFmtId="0" fontId="68" fillId="6" borderId="14" xfId="59" applyNumberFormat="1" applyFont="1" applyFill="1" applyBorder="1" applyAlignment="1">
      <alignment horizontal="center" vertical="center" wrapText="1"/>
    </xf>
    <xf numFmtId="0" fontId="7" fillId="6" borderId="15" xfId="37" applyNumberFormat="1" applyFill="1" applyBorder="1" applyAlignment="1">
      <alignment vertical="center"/>
    </xf>
    <xf numFmtId="0" fontId="60" fillId="6" borderId="15" xfId="59" applyNumberFormat="1" applyFont="1" applyFill="1" applyBorder="1" applyAlignment="1">
      <alignment horizontal="center" vertical="center"/>
    </xf>
    <xf numFmtId="0" fontId="60" fillId="6" borderId="15" xfId="59" applyNumberFormat="1" applyFont="1" applyFill="1" applyBorder="1" applyAlignment="1">
      <alignment horizontal="left" vertical="center"/>
    </xf>
    <xf numFmtId="0" fontId="60" fillId="6" borderId="16" xfId="59" applyNumberFormat="1" applyFont="1" applyFill="1" applyBorder="1" applyAlignment="1">
      <alignment horizontal="center" vertical="center"/>
    </xf>
    <xf numFmtId="0" fontId="60" fillId="6" borderId="17" xfId="59" applyNumberFormat="1" applyFont="1" applyFill="1" applyBorder="1" applyAlignment="1">
      <alignment horizontal="center" vertical="center"/>
    </xf>
    <xf numFmtId="0" fontId="60" fillId="6" borderId="18" xfId="59" applyNumberFormat="1" applyFont="1" applyFill="1" applyBorder="1" applyAlignment="1">
      <alignment horizontal="center" vertical="center"/>
    </xf>
    <xf numFmtId="0" fontId="69" fillId="6" borderId="16" xfId="59" applyNumberFormat="1" applyFont="1" applyFill="1" applyBorder="1" applyAlignment="1">
      <alignment horizontal="center" vertical="center"/>
    </xf>
    <xf numFmtId="0" fontId="69" fillId="6" borderId="18" xfId="59" applyNumberFormat="1" applyFont="1" applyFill="1" applyBorder="1" applyAlignment="1">
      <alignment horizontal="center" vertical="center"/>
    </xf>
    <xf numFmtId="0" fontId="70" fillId="6" borderId="16" xfId="59" applyNumberFormat="1" applyFont="1" applyFill="1" applyBorder="1" applyAlignment="1">
      <alignment horizontal="center" vertical="center"/>
    </xf>
    <xf numFmtId="0" fontId="71" fillId="6" borderId="17" xfId="59" applyNumberFormat="1" applyFont="1" applyFill="1" applyBorder="1" applyAlignment="1">
      <alignment horizontal="center" vertical="center"/>
    </xf>
    <xf numFmtId="0" fontId="71" fillId="6" borderId="19" xfId="59" applyNumberFormat="1" applyFont="1" applyFill="1" applyBorder="1" applyAlignment="1">
      <alignment horizontal="center" vertical="center"/>
    </xf>
    <xf numFmtId="0" fontId="7" fillId="6" borderId="0" xfId="37" applyNumberFormat="1" applyFill="1" applyBorder="1" applyAlignment="1">
      <alignment vertical="center"/>
    </xf>
    <xf numFmtId="0" fontId="8" fillId="6" borderId="20" xfId="37" applyNumberFormat="1" applyFont="1" applyFill="1" applyBorder="1" applyAlignment="1">
      <alignment horizontal="center" vertical="center"/>
    </xf>
    <xf numFmtId="0" fontId="12" fillId="6" borderId="20" xfId="37" applyNumberFormat="1" applyFont="1" applyFill="1" applyBorder="1" applyAlignment="1">
      <alignment vertical="center"/>
    </xf>
    <xf numFmtId="0" fontId="8" fillId="6" borderId="20" xfId="37" applyNumberFormat="1" applyFont="1" applyFill="1" applyBorder="1" applyAlignment="1">
      <alignment horizontal="left" vertical="center"/>
    </xf>
    <xf numFmtId="0" fontId="3" fillId="6" borderId="20" xfId="37" applyNumberFormat="1" applyFont="1" applyFill="1" applyBorder="1" applyAlignment="1">
      <alignment horizontal="center" vertical="center"/>
    </xf>
    <xf numFmtId="0" fontId="10" fillId="6" borderId="20" xfId="37" applyNumberFormat="1" applyFont="1" applyFill="1" applyBorder="1" applyAlignment="1">
      <alignment horizontal="center" vertical="center"/>
    </xf>
    <xf numFmtId="0" fontId="3" fillId="6" borderId="21" xfId="37" applyNumberFormat="1" applyFont="1" applyFill="1" applyBorder="1" applyAlignment="1">
      <alignment horizontal="center" vertical="center"/>
    </xf>
    <xf numFmtId="0" fontId="8" fillId="6" borderId="21" xfId="37" applyNumberFormat="1" applyFont="1" applyFill="1" applyBorder="1" applyAlignment="1">
      <alignment horizontal="center" vertical="center"/>
    </xf>
    <xf numFmtId="0" fontId="8" fillId="6" borderId="21" xfId="37" applyNumberFormat="1" applyFont="1" applyFill="1" applyBorder="1" applyAlignment="1">
      <alignment horizontal="left" vertical="center"/>
    </xf>
    <xf numFmtId="0" fontId="10" fillId="6" borderId="21" xfId="37" applyNumberFormat="1" applyFont="1" applyFill="1" applyBorder="1" applyAlignment="1">
      <alignment horizontal="center" vertical="center"/>
    </xf>
    <xf numFmtId="0" fontId="11" fillId="6" borderId="22" xfId="37" applyNumberFormat="1" applyFont="1" applyFill="1" applyBorder="1" applyAlignment="1">
      <alignment horizontal="center" vertical="center" shrinkToFit="1"/>
    </xf>
    <xf numFmtId="0" fontId="11" fillId="6" borderId="23" xfId="37" applyNumberFormat="1" applyFont="1" applyFill="1" applyBorder="1" applyAlignment="1">
      <alignment horizontal="center" vertical="center" shrinkToFit="1"/>
    </xf>
    <xf numFmtId="0" fontId="11" fillId="6" borderId="24" xfId="37" applyNumberFormat="1" applyFont="1" applyFill="1" applyBorder="1" applyAlignment="1">
      <alignment horizontal="center" vertical="center" shrinkToFit="1"/>
    </xf>
    <xf numFmtId="0" fontId="3" fillId="6" borderId="21" xfId="37" applyNumberFormat="1" applyFont="1" applyFill="1" applyBorder="1" applyAlignment="1">
      <alignment horizontal="left" vertical="center"/>
    </xf>
    <xf numFmtId="0" fontId="11" fillId="6" borderId="25" xfId="37" applyNumberFormat="1" applyFont="1" applyFill="1" applyBorder="1" applyAlignment="1">
      <alignment horizontal="center" vertical="center" shrinkToFit="1"/>
    </xf>
    <xf numFmtId="0" fontId="11" fillId="6" borderId="26" xfId="37" applyNumberFormat="1" applyFont="1" applyFill="1" applyBorder="1" applyAlignment="1">
      <alignment horizontal="center" vertical="center" shrinkToFit="1"/>
    </xf>
    <xf numFmtId="0" fontId="11" fillId="6" borderId="27" xfId="37" applyNumberFormat="1" applyFont="1" applyFill="1" applyBorder="1" applyAlignment="1">
      <alignment horizontal="center" vertical="center" shrinkToFit="1"/>
    </xf>
    <xf numFmtId="0" fontId="72" fillId="36" borderId="28" xfId="37" applyNumberFormat="1" applyFont="1" applyFill="1" applyBorder="1" applyAlignment="1" applyProtection="1">
      <alignment horizontal="center" vertical="center"/>
      <protection locked="0"/>
    </xf>
    <xf numFmtId="0" fontId="72" fillId="36" borderId="29" xfId="37" applyNumberFormat="1" applyFont="1" applyFill="1" applyBorder="1" applyAlignment="1" applyProtection="1">
      <alignment horizontal="center" vertical="center"/>
      <protection locked="0"/>
    </xf>
    <xf numFmtId="0" fontId="72" fillId="36" borderId="30" xfId="37" applyNumberFormat="1" applyFont="1" applyFill="1" applyBorder="1" applyAlignment="1" applyProtection="1">
      <alignment horizontal="center" vertical="center"/>
      <protection locked="0"/>
    </xf>
    <xf numFmtId="0" fontId="73" fillId="36" borderId="28" xfId="37" applyNumberFormat="1" applyFont="1" applyFill="1" applyBorder="1" applyAlignment="1" applyProtection="1">
      <alignment horizontal="center" vertical="center"/>
      <protection locked="0"/>
    </xf>
    <xf numFmtId="0" fontId="73" fillId="36" borderId="30" xfId="37" applyNumberFormat="1" applyFont="1" applyFill="1" applyBorder="1" applyAlignment="1" applyProtection="1">
      <alignment horizontal="center" vertical="center"/>
      <protection locked="0"/>
    </xf>
    <xf numFmtId="0" fontId="72" fillId="36" borderId="31" xfId="37" applyNumberFormat="1" applyFont="1" applyFill="1" applyBorder="1" applyAlignment="1" applyProtection="1">
      <alignment horizontal="center" vertical="center"/>
      <protection locked="0"/>
    </xf>
    <xf numFmtId="0" fontId="72" fillId="36" borderId="32" xfId="37" applyNumberFormat="1" applyFont="1" applyFill="1" applyBorder="1" applyAlignment="1" applyProtection="1">
      <alignment horizontal="center" vertical="center"/>
      <protection locked="0"/>
    </xf>
    <xf numFmtId="0" fontId="72" fillId="36" borderId="33" xfId="37" applyNumberFormat="1" applyFont="1" applyFill="1" applyBorder="1" applyAlignment="1" applyProtection="1">
      <alignment horizontal="center" vertical="center"/>
      <protection locked="0"/>
    </xf>
    <xf numFmtId="0" fontId="72" fillId="36" borderId="34" xfId="37" applyNumberFormat="1" applyFont="1" applyFill="1" applyBorder="1" applyAlignment="1" applyProtection="1">
      <alignment horizontal="center" vertical="center"/>
      <protection locked="0"/>
    </xf>
    <xf numFmtId="0" fontId="72" fillId="36" borderId="35" xfId="37" applyNumberFormat="1" applyFont="1" applyFill="1" applyBorder="1" applyAlignment="1" applyProtection="1">
      <alignment horizontal="center" vertical="center"/>
      <protection locked="0"/>
    </xf>
    <xf numFmtId="0" fontId="72" fillId="36" borderId="36" xfId="37" applyNumberFormat="1" applyFont="1" applyFill="1" applyBorder="1" applyAlignment="1" applyProtection="1">
      <alignment horizontal="center" vertical="center"/>
      <protection locked="0"/>
    </xf>
    <xf numFmtId="0" fontId="11" fillId="6" borderId="37" xfId="37" applyNumberFormat="1" applyFont="1" applyFill="1" applyBorder="1" applyAlignment="1">
      <alignment horizontal="center" vertical="center" shrinkToFit="1"/>
    </xf>
    <xf numFmtId="0" fontId="11" fillId="6" borderId="38" xfId="37" applyNumberFormat="1" applyFont="1" applyFill="1" applyBorder="1" applyAlignment="1">
      <alignment horizontal="center" vertical="center" shrinkToFit="1"/>
    </xf>
    <xf numFmtId="0" fontId="11" fillId="6" borderId="39" xfId="37" applyNumberFormat="1" applyFont="1" applyFill="1" applyBorder="1" applyAlignment="1">
      <alignment horizontal="center" vertical="center" shrinkToFit="1"/>
    </xf>
    <xf numFmtId="0" fontId="74" fillId="37" borderId="40" xfId="37" applyNumberFormat="1" applyFont="1" applyFill="1" applyBorder="1" applyAlignment="1">
      <alignment horizontal="center" vertical="center"/>
    </xf>
    <xf numFmtId="0" fontId="75" fillId="37" borderId="40" xfId="37" applyNumberFormat="1" applyFont="1" applyFill="1" applyBorder="1" applyAlignment="1">
      <alignment horizontal="center" vertical="center"/>
    </xf>
    <xf numFmtId="0" fontId="76" fillId="37" borderId="40" xfId="37" applyNumberFormat="1" applyFont="1" applyFill="1" applyBorder="1" applyAlignment="1">
      <alignment vertical="center"/>
    </xf>
    <xf numFmtId="0" fontId="77" fillId="37" borderId="40" xfId="37" applyNumberFormat="1" applyFont="1" applyFill="1" applyBorder="1" applyAlignment="1">
      <alignment horizontal="left" vertical="center"/>
    </xf>
    <xf numFmtId="0" fontId="78" fillId="37" borderId="40" xfId="37" applyNumberFormat="1" applyFont="1" applyFill="1" applyBorder="1" applyAlignment="1">
      <alignment horizontal="center" vertical="center"/>
    </xf>
    <xf numFmtId="0" fontId="79" fillId="37" borderId="41" xfId="37" applyNumberFormat="1" applyFont="1" applyFill="1" applyBorder="1" applyAlignment="1" applyProtection="1">
      <alignment horizontal="center" vertical="center"/>
      <protection locked="0"/>
    </xf>
    <xf numFmtId="0" fontId="79" fillId="37" borderId="42" xfId="37" applyNumberFormat="1" applyFont="1" applyFill="1" applyBorder="1" applyAlignment="1" applyProtection="1">
      <alignment horizontal="center" vertical="center"/>
      <protection locked="0"/>
    </xf>
    <xf numFmtId="0" fontId="79" fillId="37" borderId="43" xfId="37" applyNumberFormat="1" applyFont="1" applyFill="1" applyBorder="1" applyAlignment="1" applyProtection="1">
      <alignment horizontal="center" vertical="center"/>
      <protection locked="0"/>
    </xf>
    <xf numFmtId="0" fontId="80" fillId="37" borderId="41" xfId="37" applyNumberFormat="1" applyFont="1" applyFill="1" applyBorder="1" applyAlignment="1">
      <alignment horizontal="center" vertical="center" shrinkToFit="1"/>
    </xf>
    <xf numFmtId="0" fontId="80" fillId="37" borderId="42" xfId="37" applyNumberFormat="1" applyFont="1" applyFill="1" applyBorder="1" applyAlignment="1">
      <alignment horizontal="center" vertical="center" shrinkToFit="1"/>
    </xf>
    <xf numFmtId="0" fontId="80" fillId="37" borderId="44" xfId="37" applyNumberFormat="1" applyFont="1" applyFill="1" applyBorder="1" applyAlignment="1">
      <alignment horizontal="center" vertical="center" shrinkToFit="1"/>
    </xf>
    <xf numFmtId="0" fontId="81" fillId="37" borderId="40" xfId="37" applyNumberFormat="1" applyFont="1" applyFill="1" applyBorder="1" applyAlignment="1">
      <alignment horizontal="right" vertical="center"/>
    </xf>
    <xf numFmtId="0" fontId="8" fillId="6" borderId="45" xfId="37" applyNumberFormat="1" applyFont="1" applyFill="1" applyBorder="1" applyAlignment="1">
      <alignment horizontal="center" vertical="center"/>
    </xf>
    <xf numFmtId="0" fontId="12" fillId="6" borderId="45" xfId="37" applyNumberFormat="1" applyFont="1" applyFill="1" applyBorder="1" applyAlignment="1">
      <alignment vertical="center"/>
    </xf>
    <xf numFmtId="0" fontId="8" fillId="6" borderId="45" xfId="37" applyNumberFormat="1" applyFont="1" applyFill="1" applyBorder="1" applyAlignment="1">
      <alignment horizontal="left" vertical="center"/>
    </xf>
    <xf numFmtId="0" fontId="8" fillId="6" borderId="46" xfId="37" applyNumberFormat="1" applyFont="1" applyFill="1" applyBorder="1" applyAlignment="1">
      <alignment horizontal="center" vertical="center"/>
    </xf>
    <xf numFmtId="0" fontId="12" fillId="6" borderId="46" xfId="37" applyNumberFormat="1" applyFont="1" applyFill="1" applyBorder="1" applyAlignment="1">
      <alignment vertical="center"/>
    </xf>
    <xf numFmtId="0" fontId="3" fillId="6" borderId="46" xfId="37" applyNumberFormat="1" applyFont="1" applyFill="1" applyBorder="1" applyAlignment="1">
      <alignment horizontal="left" vertical="center"/>
    </xf>
    <xf numFmtId="0" fontId="7" fillId="6" borderId="47" xfId="37" applyNumberFormat="1" applyFill="1" applyBorder="1" applyAlignment="1">
      <alignment vertical="center"/>
    </xf>
    <xf numFmtId="0" fontId="3" fillId="6" borderId="45" xfId="37" applyNumberFormat="1" applyFont="1" applyFill="1" applyBorder="1" applyAlignment="1">
      <alignment horizontal="center" vertical="center"/>
    </xf>
    <xf numFmtId="0" fontId="10" fillId="6" borderId="45" xfId="37" applyNumberFormat="1" applyFont="1" applyFill="1" applyBorder="1" applyAlignment="1">
      <alignment horizontal="center" vertical="center"/>
    </xf>
    <xf numFmtId="0" fontId="72" fillId="36" borderId="48" xfId="37" applyNumberFormat="1" applyFont="1" applyFill="1" applyBorder="1" applyAlignment="1" applyProtection="1">
      <alignment horizontal="center" vertical="center"/>
      <protection locked="0"/>
    </xf>
    <xf numFmtId="0" fontId="72" fillId="36" borderId="49" xfId="37" applyNumberFormat="1" applyFont="1" applyFill="1" applyBorder="1" applyAlignment="1" applyProtection="1">
      <alignment horizontal="center" vertical="center"/>
      <protection locked="0"/>
    </xf>
    <xf numFmtId="0" fontId="72" fillId="36" borderId="50" xfId="37" applyNumberFormat="1" applyFont="1" applyFill="1" applyBorder="1" applyAlignment="1" applyProtection="1">
      <alignment horizontal="center" vertical="center"/>
      <protection locked="0"/>
    </xf>
    <xf numFmtId="0" fontId="11" fillId="6" borderId="51" xfId="37" applyNumberFormat="1" applyFont="1" applyFill="1" applyBorder="1" applyAlignment="1">
      <alignment horizontal="center" vertical="center" shrinkToFit="1"/>
    </xf>
    <xf numFmtId="0" fontId="11" fillId="6" borderId="52" xfId="37" applyNumberFormat="1" applyFont="1" applyFill="1" applyBorder="1" applyAlignment="1">
      <alignment horizontal="center" vertical="center" shrinkToFit="1"/>
    </xf>
    <xf numFmtId="0" fontId="11" fillId="6" borderId="53" xfId="37" applyNumberFormat="1" applyFont="1" applyFill="1" applyBorder="1" applyAlignment="1">
      <alignment horizontal="center" vertical="center" shrinkToFit="1"/>
    </xf>
    <xf numFmtId="0" fontId="7" fillId="6" borderId="54" xfId="37" applyNumberFormat="1" applyFill="1" applyBorder="1" applyAlignment="1">
      <alignment vertical="center"/>
    </xf>
    <xf numFmtId="0" fontId="3" fillId="6" borderId="46" xfId="37" applyNumberFormat="1" applyFont="1" applyFill="1" applyBorder="1" applyAlignment="1">
      <alignment horizontal="center" vertical="center"/>
    </xf>
    <xf numFmtId="0" fontId="10" fillId="6" borderId="46" xfId="37" applyNumberFormat="1" applyFont="1" applyFill="1" applyBorder="1" applyAlignment="1">
      <alignment horizontal="center" vertical="center"/>
    </xf>
    <xf numFmtId="0" fontId="72" fillId="36" borderId="55" xfId="37" applyNumberFormat="1" applyFont="1" applyFill="1" applyBorder="1" applyAlignment="1" applyProtection="1">
      <alignment horizontal="center" vertical="center"/>
      <protection locked="0"/>
    </xf>
    <xf numFmtId="0" fontId="72" fillId="36" borderId="56" xfId="37" applyNumberFormat="1" applyFont="1" applyFill="1" applyBorder="1" applyAlignment="1" applyProtection="1">
      <alignment horizontal="center" vertical="center"/>
      <protection locked="0"/>
    </xf>
    <xf numFmtId="0" fontId="72" fillId="36" borderId="57" xfId="37" applyNumberFormat="1" applyFont="1" applyFill="1" applyBorder="1" applyAlignment="1" applyProtection="1">
      <alignment horizontal="center" vertical="center"/>
      <protection locked="0"/>
    </xf>
    <xf numFmtId="0" fontId="11" fillId="6" borderId="58" xfId="37" applyNumberFormat="1" applyFont="1" applyFill="1" applyBorder="1" applyAlignment="1">
      <alignment horizontal="center" vertical="center" shrinkToFit="1"/>
    </xf>
    <xf numFmtId="0" fontId="11" fillId="6" borderId="59" xfId="37" applyNumberFormat="1" applyFont="1" applyFill="1" applyBorder="1" applyAlignment="1">
      <alignment horizontal="center" vertical="center" shrinkToFit="1"/>
    </xf>
    <xf numFmtId="0" fontId="11" fillId="6" borderId="60" xfId="37" applyNumberFormat="1" applyFont="1" applyFill="1" applyBorder="1" applyAlignment="1">
      <alignment horizontal="center" vertical="center" shrinkToFit="1"/>
    </xf>
    <xf numFmtId="0" fontId="12" fillId="6" borderId="47" xfId="37" applyNumberFormat="1" applyFont="1" applyFill="1" applyBorder="1" applyAlignment="1">
      <alignment vertical="center"/>
    </xf>
    <xf numFmtId="0" fontId="3" fillId="6" borderId="45" xfId="37" applyNumberFormat="1" applyFont="1" applyFill="1" applyBorder="1" applyAlignment="1">
      <alignment horizontal="left" vertical="center"/>
    </xf>
    <xf numFmtId="0" fontId="8" fillId="6" borderId="54" xfId="37" applyNumberFormat="1" applyFont="1" applyFill="1" applyBorder="1" applyAlignment="1">
      <alignment horizontal="left" vertical="center"/>
    </xf>
    <xf numFmtId="0" fontId="10" fillId="6" borderId="54" xfId="37" applyNumberFormat="1" applyFont="1" applyFill="1" applyBorder="1" applyAlignment="1">
      <alignment horizontal="center" vertical="center"/>
    </xf>
    <xf numFmtId="0" fontId="72" fillId="36" borderId="61" xfId="37" applyNumberFormat="1" applyFont="1" applyFill="1" applyBorder="1" applyAlignment="1" applyProtection="1">
      <alignment horizontal="center" vertical="center"/>
      <protection locked="0"/>
    </xf>
    <xf numFmtId="0" fontId="72" fillId="36" borderId="62" xfId="37" applyNumberFormat="1" applyFont="1" applyFill="1" applyBorder="1" applyAlignment="1" applyProtection="1">
      <alignment horizontal="center" vertical="center"/>
      <protection locked="0"/>
    </xf>
    <xf numFmtId="0" fontId="72" fillId="36" borderId="63" xfId="37" applyNumberFormat="1" applyFont="1" applyFill="1" applyBorder="1" applyAlignment="1" applyProtection="1">
      <alignment horizontal="center" vertical="center"/>
      <protection locked="0"/>
    </xf>
    <xf numFmtId="0" fontId="67" fillId="6" borderId="25" xfId="59" applyNumberFormat="1" applyFont="1" applyFill="1" applyBorder="1" applyAlignment="1">
      <alignment horizontal="center" vertical="center" wrapText="1"/>
    </xf>
    <xf numFmtId="0" fontId="67" fillId="6" borderId="26" xfId="59" applyNumberFormat="1" applyFont="1" applyFill="1" applyBorder="1" applyAlignment="1">
      <alignment horizontal="center" vertical="center" wrapText="1"/>
    </xf>
    <xf numFmtId="0" fontId="67" fillId="6" borderId="14" xfId="59" applyNumberFormat="1" applyFont="1" applyFill="1" applyBorder="1" applyAlignment="1">
      <alignment horizontal="center" vertical="center" wrapText="1"/>
    </xf>
    <xf numFmtId="0" fontId="82" fillId="6" borderId="64" xfId="59" applyNumberFormat="1" applyFont="1" applyFill="1" applyBorder="1" applyAlignment="1">
      <alignment horizontal="center" vertical="center" shrinkToFit="1"/>
    </xf>
    <xf numFmtId="0" fontId="82" fillId="6" borderId="13" xfId="59" applyNumberFormat="1" applyFont="1" applyFill="1" applyBorder="1" applyAlignment="1">
      <alignment horizontal="center" vertical="center" shrinkToFit="1"/>
    </xf>
    <xf numFmtId="0" fontId="83" fillId="6" borderId="15" xfId="59" applyNumberFormat="1" applyFont="1" applyFill="1" applyBorder="1" applyAlignment="1">
      <alignment horizontal="center" vertical="center" shrinkToFit="1"/>
    </xf>
    <xf numFmtId="0" fontId="15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_高校選手権H20参加申込み一覧" xfId="68"/>
    <cellStyle name="網掛け" xfId="69"/>
    <cellStyle name="良い" xfId="7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561975</xdr:rowOff>
    </xdr:from>
    <xdr:to>
      <xdr:col>3</xdr:col>
      <xdr:colOff>1000125</xdr:colOff>
      <xdr:row>2</xdr:row>
      <xdr:rowOff>228600</xdr:rowOff>
    </xdr:to>
    <xdr:sp>
      <xdr:nvSpPr>
        <xdr:cNvPr id="1" name="四角形吹き出し 8"/>
        <xdr:cNvSpPr>
          <a:spLocks/>
        </xdr:cNvSpPr>
      </xdr:nvSpPr>
      <xdr:spPr>
        <a:xfrm>
          <a:off x="1247775" y="1685925"/>
          <a:ext cx="2381250" cy="304800"/>
        </a:xfrm>
        <a:prstGeom prst="wedgeRectCallout">
          <a:avLst>
            <a:gd name="adj1" fmla="val 8462"/>
            <a:gd name="adj2" fmla="val 119083"/>
          </a:avLst>
        </a:prstGeom>
        <a:solidFill>
          <a:srgbClr val="FFFF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黄色欄をすべて入力すると反転します。</a:t>
          </a:r>
        </a:p>
      </xdr:txBody>
    </xdr:sp>
    <xdr:clientData/>
  </xdr:twoCellAnchor>
  <xdr:twoCellAnchor editAs="oneCell">
    <xdr:from>
      <xdr:col>0</xdr:col>
      <xdr:colOff>600075</xdr:colOff>
      <xdr:row>0</xdr:row>
      <xdr:rowOff>228600</xdr:rowOff>
    </xdr:from>
    <xdr:to>
      <xdr:col>3</xdr:col>
      <xdr:colOff>971550</xdr:colOff>
      <xdr:row>0</xdr:row>
      <xdr:rowOff>971550</xdr:rowOff>
    </xdr:to>
    <xdr:pic>
      <xdr:nvPicPr>
        <xdr:cNvPr id="2" name="図 9" descr="logo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28600"/>
          <a:ext cx="3000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="111" zoomScaleNormal="111" zoomScalePageLayoutView="0" workbookViewId="0" topLeftCell="A4">
      <selection activeCell="H8" sqref="H8"/>
    </sheetView>
  </sheetViews>
  <sheetFormatPr defaultColWidth="9.140625" defaultRowHeight="15"/>
  <cols>
    <col min="1" max="1" width="15.57421875" style="1" customWidth="1"/>
    <col min="2" max="2" width="13.00390625" style="2" customWidth="1"/>
    <col min="3" max="3" width="10.8515625" style="2" customWidth="1"/>
    <col min="4" max="4" width="40.57421875" style="1" customWidth="1"/>
    <col min="5" max="5" width="6.57421875" style="4" customWidth="1"/>
    <col min="6" max="6" width="6.57421875" style="2" customWidth="1"/>
    <col min="7" max="7" width="6.57421875" style="1" customWidth="1"/>
    <col min="8" max="8" width="7.57421875" style="1" customWidth="1"/>
    <col min="9" max="9" width="7.57421875" style="3" customWidth="1"/>
    <col min="10" max="11" width="7.57421875" style="2" customWidth="1"/>
    <col min="12" max="17" width="5.57421875" style="2" customWidth="1"/>
    <col min="18" max="18" width="5.57421875" style="2" hidden="1" customWidth="1"/>
    <col min="19" max="19" width="47.421875" style="1" hidden="1" customWidth="1"/>
    <col min="20" max="26" width="0" style="1" hidden="1" customWidth="1"/>
    <col min="27" max="16384" width="13.00390625" style="1" customWidth="1"/>
  </cols>
  <sheetData>
    <row r="1" spans="1:17" ht="88.5" customHeight="1">
      <c r="A1" s="103" t="s">
        <v>101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20" ht="50.25" customHeight="1">
      <c r="A2" s="6"/>
      <c r="B2" s="7" t="s">
        <v>13</v>
      </c>
      <c r="C2" s="7" t="s">
        <v>14</v>
      </c>
      <c r="D2" s="8" t="s">
        <v>0</v>
      </c>
      <c r="E2" s="9" t="s">
        <v>15</v>
      </c>
      <c r="F2" s="10" t="s">
        <v>82</v>
      </c>
      <c r="G2" s="10" t="s">
        <v>16</v>
      </c>
      <c r="H2" s="97" t="s">
        <v>102</v>
      </c>
      <c r="I2" s="98"/>
      <c r="J2" s="98"/>
      <c r="K2" s="11" t="s">
        <v>81</v>
      </c>
      <c r="L2" s="97" t="s">
        <v>90</v>
      </c>
      <c r="M2" s="99"/>
      <c r="N2" s="100" t="s">
        <v>99</v>
      </c>
      <c r="O2" s="101"/>
      <c r="P2" s="101"/>
      <c r="Q2" s="101"/>
      <c r="R2" s="101"/>
      <c r="T2" s="2"/>
    </row>
    <row r="3" spans="1:20" ht="28.5" customHeight="1" thickBot="1">
      <c r="A3" s="12"/>
      <c r="B3" s="13"/>
      <c r="C3" s="13"/>
      <c r="D3" s="13">
        <f>COUNTA(D5:D64)</f>
        <v>60</v>
      </c>
      <c r="E3" s="14"/>
      <c r="F3" s="13"/>
      <c r="G3" s="13">
        <f>SUM(G5:G64)</f>
        <v>2</v>
      </c>
      <c r="H3" s="15" t="s">
        <v>4</v>
      </c>
      <c r="I3" s="16" t="s">
        <v>5</v>
      </c>
      <c r="J3" s="16" t="s">
        <v>6</v>
      </c>
      <c r="K3" s="17" t="s">
        <v>17</v>
      </c>
      <c r="L3" s="18" t="s">
        <v>10</v>
      </c>
      <c r="M3" s="19" t="s">
        <v>11</v>
      </c>
      <c r="N3" s="20" t="s">
        <v>86</v>
      </c>
      <c r="O3" s="21" t="s">
        <v>88</v>
      </c>
      <c r="P3" s="21" t="s">
        <v>87</v>
      </c>
      <c r="Q3" s="21" t="s">
        <v>89</v>
      </c>
      <c r="R3" s="22" t="s">
        <v>83</v>
      </c>
      <c r="S3" s="2"/>
      <c r="T3" s="2"/>
    </row>
    <row r="4" spans="1:20" ht="28.5" customHeight="1" thickBot="1" thickTop="1">
      <c r="A4" s="65" t="s">
        <v>98</v>
      </c>
      <c r="B4" s="54" t="s">
        <v>96</v>
      </c>
      <c r="C4" s="55">
        <v>123456</v>
      </c>
      <c r="D4" s="56" t="s">
        <v>97</v>
      </c>
      <c r="E4" s="57" t="s">
        <v>95</v>
      </c>
      <c r="F4" s="54" t="str">
        <f>VLOOKUP(G4,$U$5:$V$7,2)</f>
        <v>複数</v>
      </c>
      <c r="G4" s="58">
        <f>COUNTIF(H4:K4,"○")</f>
        <v>2</v>
      </c>
      <c r="H4" s="59" t="s">
        <v>91</v>
      </c>
      <c r="I4" s="60" t="s">
        <v>91</v>
      </c>
      <c r="J4" s="60" t="s">
        <v>92</v>
      </c>
      <c r="K4" s="61" t="s">
        <v>92</v>
      </c>
      <c r="L4" s="59">
        <v>14</v>
      </c>
      <c r="M4" s="61">
        <v>10</v>
      </c>
      <c r="N4" s="62"/>
      <c r="O4" s="63"/>
      <c r="P4" s="63">
        <v>1</v>
      </c>
      <c r="Q4" s="63"/>
      <c r="R4" s="64"/>
      <c r="S4" s="2"/>
      <c r="T4" s="2">
        <f>COUNTBLANK(H4:K4)</f>
        <v>0</v>
      </c>
    </row>
    <row r="5" spans="1:24" ht="19.5" customHeight="1" thickTop="1">
      <c r="A5" s="23">
        <v>1</v>
      </c>
      <c r="B5" s="24" t="s">
        <v>7</v>
      </c>
      <c r="C5" s="24" t="str">
        <f>("0028796")</f>
        <v>0028796</v>
      </c>
      <c r="D5" s="25" t="s">
        <v>38</v>
      </c>
      <c r="E5" s="26" t="s">
        <v>75</v>
      </c>
      <c r="F5" s="27" t="str">
        <f>VLOOKUP(G5,$U$5:$V$7,2)</f>
        <v>不参加</v>
      </c>
      <c r="G5" s="28">
        <f>COUNTIF(H5:K5,"○")</f>
        <v>0</v>
      </c>
      <c r="H5" s="45"/>
      <c r="I5" s="46"/>
      <c r="J5" s="46"/>
      <c r="K5" s="47" t="s">
        <v>92</v>
      </c>
      <c r="L5" s="45"/>
      <c r="M5" s="47"/>
      <c r="N5" s="51"/>
      <c r="O5" s="52"/>
      <c r="P5" s="52">
        <v>1</v>
      </c>
      <c r="Q5" s="52"/>
      <c r="R5" s="53"/>
      <c r="S5" s="2"/>
      <c r="T5" s="2">
        <f>COUNTBLANK(H5:M5)</f>
        <v>5</v>
      </c>
      <c r="U5" s="5">
        <v>0</v>
      </c>
      <c r="V5" s="5" t="s">
        <v>83</v>
      </c>
      <c r="X5" s="5" t="s">
        <v>94</v>
      </c>
    </row>
    <row r="6" spans="1:24" ht="19.5" customHeight="1">
      <c r="A6" s="23">
        <v>2</v>
      </c>
      <c r="B6" s="29" t="s">
        <v>9</v>
      </c>
      <c r="C6" s="30" t="str">
        <f>("0028820")</f>
        <v>0028820</v>
      </c>
      <c r="D6" s="25" t="s">
        <v>45</v>
      </c>
      <c r="E6" s="31" t="s">
        <v>75</v>
      </c>
      <c r="F6" s="29" t="str">
        <f aca="true" t="shared" si="0" ref="F6:F64">VLOOKUP(G6,$U$5:$V$7,2)</f>
        <v>不参加</v>
      </c>
      <c r="G6" s="32">
        <f aca="true" t="shared" si="1" ref="G6:G64">COUNTIF(H6:K6,"○")</f>
        <v>0</v>
      </c>
      <c r="H6" s="40"/>
      <c r="I6" s="41"/>
      <c r="J6" s="41"/>
      <c r="K6" s="42" t="s">
        <v>92</v>
      </c>
      <c r="L6" s="40"/>
      <c r="M6" s="42"/>
      <c r="N6" s="33"/>
      <c r="O6" s="34"/>
      <c r="P6" s="34"/>
      <c r="Q6" s="34">
        <v>1</v>
      </c>
      <c r="R6" s="35"/>
      <c r="S6" s="2"/>
      <c r="T6" s="2">
        <f>COUNTBLANK(H6:M6)</f>
        <v>5</v>
      </c>
      <c r="U6" s="5">
        <v>1</v>
      </c>
      <c r="V6" s="5" t="s">
        <v>84</v>
      </c>
      <c r="X6" s="5" t="s">
        <v>93</v>
      </c>
    </row>
    <row r="7" spans="1:24" ht="19.5" customHeight="1">
      <c r="A7" s="23">
        <v>3</v>
      </c>
      <c r="B7" s="30" t="s">
        <v>7</v>
      </c>
      <c r="C7" s="30" t="str">
        <f>("0399180")</f>
        <v>0399180</v>
      </c>
      <c r="D7" s="25" t="s">
        <v>36</v>
      </c>
      <c r="E7" s="31" t="s">
        <v>75</v>
      </c>
      <c r="F7" s="29" t="str">
        <f t="shared" si="0"/>
        <v>不参加</v>
      </c>
      <c r="G7" s="32">
        <f t="shared" si="1"/>
        <v>0</v>
      </c>
      <c r="H7" s="40"/>
      <c r="I7" s="41"/>
      <c r="J7" s="41"/>
      <c r="K7" s="42" t="s">
        <v>92</v>
      </c>
      <c r="L7" s="40"/>
      <c r="M7" s="42"/>
      <c r="N7" s="33"/>
      <c r="O7" s="34"/>
      <c r="P7" s="34">
        <v>1</v>
      </c>
      <c r="Q7" s="34"/>
      <c r="R7" s="35"/>
      <c r="S7" s="2"/>
      <c r="T7" s="2">
        <f aca="true" t="shared" si="2" ref="T7:T64">COUNTBLANK(H7:M7)</f>
        <v>5</v>
      </c>
      <c r="U7" s="5">
        <v>2</v>
      </c>
      <c r="V7" s="5" t="s">
        <v>85</v>
      </c>
      <c r="X7" s="5"/>
    </row>
    <row r="8" spans="1:26" ht="19.5" customHeight="1">
      <c r="A8" s="23">
        <v>4</v>
      </c>
      <c r="B8" s="30" t="s">
        <v>7</v>
      </c>
      <c r="C8" s="30" t="str">
        <f>("0029001")</f>
        <v>0029001</v>
      </c>
      <c r="D8" s="25" t="s">
        <v>42</v>
      </c>
      <c r="E8" s="31" t="s">
        <v>75</v>
      </c>
      <c r="F8" s="29" t="str">
        <f t="shared" si="0"/>
        <v>不参加</v>
      </c>
      <c r="G8" s="32">
        <f t="shared" si="1"/>
        <v>0</v>
      </c>
      <c r="H8" s="40"/>
      <c r="I8" s="41"/>
      <c r="J8" s="41"/>
      <c r="K8" s="42" t="s">
        <v>92</v>
      </c>
      <c r="L8" s="43"/>
      <c r="M8" s="44"/>
      <c r="N8" s="33"/>
      <c r="O8" s="34"/>
      <c r="P8" s="34"/>
      <c r="Q8" s="34">
        <v>1</v>
      </c>
      <c r="R8" s="35"/>
      <c r="S8" s="2"/>
      <c r="T8" s="2">
        <f t="shared" si="2"/>
        <v>5</v>
      </c>
      <c r="Z8" s="1" t="s">
        <v>1</v>
      </c>
    </row>
    <row r="9" spans="1:26" ht="19.5" customHeight="1">
      <c r="A9" s="23">
        <v>5</v>
      </c>
      <c r="B9" s="30" t="s">
        <v>7</v>
      </c>
      <c r="C9" s="30" t="str">
        <f>("0062198")</f>
        <v>0062198</v>
      </c>
      <c r="D9" s="25" t="s">
        <v>41</v>
      </c>
      <c r="E9" s="31" t="s">
        <v>75</v>
      </c>
      <c r="F9" s="29" t="str">
        <f t="shared" si="0"/>
        <v>不参加</v>
      </c>
      <c r="G9" s="32">
        <f t="shared" si="1"/>
        <v>0</v>
      </c>
      <c r="H9" s="40"/>
      <c r="I9" s="41"/>
      <c r="J9" s="41"/>
      <c r="K9" s="42" t="s">
        <v>92</v>
      </c>
      <c r="L9" s="40"/>
      <c r="M9" s="42"/>
      <c r="N9" s="33"/>
      <c r="O9" s="34"/>
      <c r="P9" s="34"/>
      <c r="Q9" s="34">
        <v>1</v>
      </c>
      <c r="R9" s="35"/>
      <c r="S9" s="2"/>
      <c r="T9" s="2">
        <f t="shared" si="2"/>
        <v>5</v>
      </c>
      <c r="U9" s="1">
        <v>58</v>
      </c>
      <c r="V9" s="1" t="s">
        <v>2</v>
      </c>
      <c r="W9" s="1">
        <v>12</v>
      </c>
      <c r="X9" s="1">
        <f>U9-W9</f>
        <v>46</v>
      </c>
      <c r="Z9" s="1">
        <f>36-W9</f>
        <v>24</v>
      </c>
    </row>
    <row r="10" spans="1:26" ht="19.5" customHeight="1">
      <c r="A10" s="23">
        <v>6</v>
      </c>
      <c r="B10" s="30" t="s">
        <v>7</v>
      </c>
      <c r="C10" s="30" t="str">
        <f>("0029056")</f>
        <v>0029056</v>
      </c>
      <c r="D10" s="25" t="s">
        <v>39</v>
      </c>
      <c r="E10" s="31" t="s">
        <v>75</v>
      </c>
      <c r="F10" s="29" t="str">
        <f t="shared" si="0"/>
        <v>不参加</v>
      </c>
      <c r="G10" s="32">
        <f t="shared" si="1"/>
        <v>0</v>
      </c>
      <c r="H10" s="40"/>
      <c r="I10" s="41"/>
      <c r="J10" s="41"/>
      <c r="K10" s="42" t="s">
        <v>92</v>
      </c>
      <c r="L10" s="40"/>
      <c r="M10" s="42"/>
      <c r="N10" s="33"/>
      <c r="O10" s="34"/>
      <c r="P10" s="34"/>
      <c r="Q10" s="34">
        <v>1</v>
      </c>
      <c r="R10" s="35"/>
      <c r="S10" s="2"/>
      <c r="T10" s="2">
        <f t="shared" si="2"/>
        <v>5</v>
      </c>
      <c r="U10" s="1">
        <v>58</v>
      </c>
      <c r="V10" s="1" t="s">
        <v>2</v>
      </c>
      <c r="W10" s="1">
        <v>14</v>
      </c>
      <c r="X10" s="1">
        <f>U10-W10</f>
        <v>44</v>
      </c>
      <c r="Z10" s="1">
        <f>36-W10</f>
        <v>22</v>
      </c>
    </row>
    <row r="11" spans="1:20" ht="19.5" customHeight="1">
      <c r="A11" s="23">
        <v>7</v>
      </c>
      <c r="B11" s="30" t="s">
        <v>7</v>
      </c>
      <c r="C11" s="30" t="str">
        <f>("0062334")</f>
        <v>0062334</v>
      </c>
      <c r="D11" s="25" t="s">
        <v>33</v>
      </c>
      <c r="E11" s="36" t="s">
        <v>75</v>
      </c>
      <c r="F11" s="29" t="str">
        <f t="shared" si="0"/>
        <v>不参加</v>
      </c>
      <c r="G11" s="32">
        <f t="shared" si="1"/>
        <v>0</v>
      </c>
      <c r="H11" s="40"/>
      <c r="I11" s="41"/>
      <c r="J11" s="41"/>
      <c r="K11" s="42" t="s">
        <v>92</v>
      </c>
      <c r="L11" s="40"/>
      <c r="M11" s="42"/>
      <c r="N11" s="33"/>
      <c r="O11" s="34"/>
      <c r="P11" s="34"/>
      <c r="Q11" s="34">
        <v>1</v>
      </c>
      <c r="R11" s="35"/>
      <c r="S11" s="2"/>
      <c r="T11" s="2">
        <f t="shared" si="2"/>
        <v>5</v>
      </c>
    </row>
    <row r="12" spans="1:20" ht="19.5" customHeight="1">
      <c r="A12" s="23">
        <v>8</v>
      </c>
      <c r="B12" s="30" t="s">
        <v>7</v>
      </c>
      <c r="C12" s="30" t="str">
        <f>("0062299")</f>
        <v>0062299</v>
      </c>
      <c r="D12" s="25" t="s">
        <v>40</v>
      </c>
      <c r="E12" s="31" t="s">
        <v>75</v>
      </c>
      <c r="F12" s="29" t="str">
        <f t="shared" si="0"/>
        <v>不参加</v>
      </c>
      <c r="G12" s="32">
        <f t="shared" si="1"/>
        <v>0</v>
      </c>
      <c r="H12" s="40"/>
      <c r="I12" s="41"/>
      <c r="J12" s="41"/>
      <c r="K12" s="42" t="s">
        <v>92</v>
      </c>
      <c r="L12" s="43"/>
      <c r="M12" s="44"/>
      <c r="N12" s="33"/>
      <c r="O12" s="34"/>
      <c r="P12" s="34"/>
      <c r="Q12" s="34">
        <v>1</v>
      </c>
      <c r="R12" s="35"/>
      <c r="S12" s="2"/>
      <c r="T12" s="2">
        <f t="shared" si="2"/>
        <v>5</v>
      </c>
    </row>
    <row r="13" spans="1:20" ht="19.5" customHeight="1" thickBot="1">
      <c r="A13" s="72">
        <v>9</v>
      </c>
      <c r="B13" s="66" t="s">
        <v>7</v>
      </c>
      <c r="C13" s="66" t="str">
        <f>("0062345")</f>
        <v>0062345</v>
      </c>
      <c r="D13" s="67" t="s">
        <v>37</v>
      </c>
      <c r="E13" s="68" t="s">
        <v>75</v>
      </c>
      <c r="F13" s="73" t="str">
        <f t="shared" si="0"/>
        <v>不参加</v>
      </c>
      <c r="G13" s="74">
        <f t="shared" si="1"/>
        <v>0</v>
      </c>
      <c r="H13" s="75"/>
      <c r="I13" s="76"/>
      <c r="J13" s="76"/>
      <c r="K13" s="77" t="s">
        <v>92</v>
      </c>
      <c r="L13" s="75"/>
      <c r="M13" s="77"/>
      <c r="N13" s="78"/>
      <c r="O13" s="79"/>
      <c r="P13" s="79">
        <v>1</v>
      </c>
      <c r="Q13" s="79"/>
      <c r="R13" s="80"/>
      <c r="S13" s="2"/>
      <c r="T13" s="2">
        <f t="shared" si="2"/>
        <v>5</v>
      </c>
    </row>
    <row r="14" spans="1:20" ht="19.5" customHeight="1" thickTop="1">
      <c r="A14" s="81">
        <v>10</v>
      </c>
      <c r="B14" s="69" t="s">
        <v>7</v>
      </c>
      <c r="C14" s="69" t="str">
        <f>("0062367")</f>
        <v>0062367</v>
      </c>
      <c r="D14" s="70" t="s">
        <v>44</v>
      </c>
      <c r="E14" s="71" t="s">
        <v>76</v>
      </c>
      <c r="F14" s="82" t="str">
        <f t="shared" si="0"/>
        <v>不参加</v>
      </c>
      <c r="G14" s="83">
        <f t="shared" si="1"/>
        <v>0</v>
      </c>
      <c r="H14" s="84"/>
      <c r="I14" s="85"/>
      <c r="J14" s="85"/>
      <c r="K14" s="86" t="s">
        <v>92</v>
      </c>
      <c r="L14" s="84"/>
      <c r="M14" s="86"/>
      <c r="N14" s="87"/>
      <c r="O14" s="88"/>
      <c r="P14" s="88"/>
      <c r="Q14" s="88">
        <v>1</v>
      </c>
      <c r="R14" s="89"/>
      <c r="S14" s="2"/>
      <c r="T14" s="2">
        <f t="shared" si="2"/>
        <v>5</v>
      </c>
    </row>
    <row r="15" spans="1:20" ht="19.5" customHeight="1">
      <c r="A15" s="23">
        <v>11</v>
      </c>
      <c r="B15" s="30" t="s">
        <v>7</v>
      </c>
      <c r="C15" s="30" t="str">
        <f>("0062323")</f>
        <v>0062323</v>
      </c>
      <c r="D15" s="25" t="s">
        <v>43</v>
      </c>
      <c r="E15" s="36" t="s">
        <v>76</v>
      </c>
      <c r="F15" s="29" t="str">
        <f t="shared" si="0"/>
        <v>不参加</v>
      </c>
      <c r="G15" s="32">
        <f t="shared" si="1"/>
        <v>0</v>
      </c>
      <c r="H15" s="40"/>
      <c r="I15" s="41"/>
      <c r="J15" s="41"/>
      <c r="K15" s="42" t="s">
        <v>92</v>
      </c>
      <c r="L15" s="43"/>
      <c r="M15" s="44"/>
      <c r="N15" s="33"/>
      <c r="O15" s="34"/>
      <c r="P15" s="34"/>
      <c r="Q15" s="34">
        <v>1</v>
      </c>
      <c r="R15" s="35"/>
      <c r="S15" s="2"/>
      <c r="T15" s="2">
        <f t="shared" si="2"/>
        <v>5</v>
      </c>
    </row>
    <row r="16" spans="1:20" ht="19.5" customHeight="1">
      <c r="A16" s="23">
        <v>12</v>
      </c>
      <c r="B16" s="30" t="s">
        <v>7</v>
      </c>
      <c r="C16" s="30" t="str">
        <f>("0028932")</f>
        <v>0028932</v>
      </c>
      <c r="D16" s="25" t="s">
        <v>51</v>
      </c>
      <c r="E16" s="36" t="s">
        <v>76</v>
      </c>
      <c r="F16" s="29" t="str">
        <f t="shared" si="0"/>
        <v>不参加</v>
      </c>
      <c r="G16" s="32">
        <f t="shared" si="1"/>
        <v>0</v>
      </c>
      <c r="H16" s="40"/>
      <c r="I16" s="41"/>
      <c r="J16" s="41"/>
      <c r="K16" s="42" t="s">
        <v>92</v>
      </c>
      <c r="L16" s="40"/>
      <c r="M16" s="42"/>
      <c r="N16" s="33"/>
      <c r="O16" s="34"/>
      <c r="P16" s="34"/>
      <c r="Q16" s="34">
        <v>1</v>
      </c>
      <c r="R16" s="35"/>
      <c r="S16" s="2"/>
      <c r="T16" s="2">
        <f t="shared" si="2"/>
        <v>5</v>
      </c>
    </row>
    <row r="17" spans="1:20" ht="19.5" customHeight="1">
      <c r="A17" s="23">
        <v>13</v>
      </c>
      <c r="B17" s="30" t="s">
        <v>7</v>
      </c>
      <c r="C17" s="30" t="str">
        <f>("0028909")</f>
        <v>0028909</v>
      </c>
      <c r="D17" s="25" t="s">
        <v>26</v>
      </c>
      <c r="E17" s="36" t="s">
        <v>76</v>
      </c>
      <c r="F17" s="29" t="str">
        <f t="shared" si="0"/>
        <v>不参加</v>
      </c>
      <c r="G17" s="32">
        <f t="shared" si="1"/>
        <v>0</v>
      </c>
      <c r="H17" s="40"/>
      <c r="I17" s="41"/>
      <c r="J17" s="41"/>
      <c r="K17" s="42" t="s">
        <v>92</v>
      </c>
      <c r="L17" s="40"/>
      <c r="M17" s="42"/>
      <c r="N17" s="33"/>
      <c r="O17" s="34">
        <v>1</v>
      </c>
      <c r="P17" s="34"/>
      <c r="Q17" s="34"/>
      <c r="R17" s="35"/>
      <c r="S17" s="2"/>
      <c r="T17" s="2">
        <f t="shared" si="2"/>
        <v>5</v>
      </c>
    </row>
    <row r="18" spans="1:20" ht="19.5" customHeight="1">
      <c r="A18" s="23">
        <v>14</v>
      </c>
      <c r="B18" s="30" t="s">
        <v>7</v>
      </c>
      <c r="C18" s="30" t="str">
        <f>("0162155")</f>
        <v>0162155</v>
      </c>
      <c r="D18" s="25" t="s">
        <v>47</v>
      </c>
      <c r="E18" s="36" t="s">
        <v>76</v>
      </c>
      <c r="F18" s="29" t="str">
        <f t="shared" si="0"/>
        <v>不参加</v>
      </c>
      <c r="G18" s="32">
        <f t="shared" si="1"/>
        <v>0</v>
      </c>
      <c r="H18" s="40"/>
      <c r="I18" s="41"/>
      <c r="J18" s="41"/>
      <c r="K18" s="42" t="s">
        <v>92</v>
      </c>
      <c r="L18" s="40"/>
      <c r="M18" s="42"/>
      <c r="N18" s="33"/>
      <c r="O18" s="34"/>
      <c r="P18" s="34">
        <v>1</v>
      </c>
      <c r="Q18" s="34"/>
      <c r="R18" s="35"/>
      <c r="S18" s="2"/>
      <c r="T18" s="2">
        <f t="shared" si="2"/>
        <v>5</v>
      </c>
    </row>
    <row r="19" spans="1:20" ht="19.5" customHeight="1">
      <c r="A19" s="23">
        <v>15</v>
      </c>
      <c r="B19" s="30" t="s">
        <v>7</v>
      </c>
      <c r="C19" s="30" t="str">
        <f>("0062244")</f>
        <v>0062244</v>
      </c>
      <c r="D19" s="25" t="s">
        <v>32</v>
      </c>
      <c r="E19" s="36" t="s">
        <v>76</v>
      </c>
      <c r="F19" s="29" t="str">
        <f t="shared" si="0"/>
        <v>不参加</v>
      </c>
      <c r="G19" s="32">
        <f t="shared" si="1"/>
        <v>0</v>
      </c>
      <c r="H19" s="40"/>
      <c r="I19" s="41"/>
      <c r="J19" s="41"/>
      <c r="K19" s="42" t="s">
        <v>92</v>
      </c>
      <c r="L19" s="40"/>
      <c r="M19" s="42"/>
      <c r="N19" s="33"/>
      <c r="O19" s="34"/>
      <c r="P19" s="34">
        <v>1</v>
      </c>
      <c r="Q19" s="34"/>
      <c r="R19" s="35"/>
      <c r="S19" s="2"/>
      <c r="T19" s="2">
        <f t="shared" si="2"/>
        <v>5</v>
      </c>
    </row>
    <row r="20" spans="1:20" ht="19.5" customHeight="1">
      <c r="A20" s="23">
        <v>16</v>
      </c>
      <c r="B20" s="30" t="s">
        <v>7</v>
      </c>
      <c r="C20" s="30" t="str">
        <f>("0028875")</f>
        <v>0028875</v>
      </c>
      <c r="D20" s="25" t="s">
        <v>25</v>
      </c>
      <c r="E20" s="36" t="s">
        <v>76</v>
      </c>
      <c r="F20" s="29" t="str">
        <f t="shared" si="0"/>
        <v>不参加</v>
      </c>
      <c r="G20" s="32">
        <f t="shared" si="1"/>
        <v>0</v>
      </c>
      <c r="H20" s="40"/>
      <c r="I20" s="41"/>
      <c r="J20" s="41"/>
      <c r="K20" s="42" t="s">
        <v>92</v>
      </c>
      <c r="L20" s="40"/>
      <c r="M20" s="42"/>
      <c r="N20" s="33"/>
      <c r="O20" s="34">
        <v>1</v>
      </c>
      <c r="P20" s="34"/>
      <c r="Q20" s="34"/>
      <c r="R20" s="35"/>
      <c r="S20" s="2"/>
      <c r="T20" s="2">
        <f t="shared" si="2"/>
        <v>5</v>
      </c>
    </row>
    <row r="21" spans="1:20" ht="19.5" customHeight="1">
      <c r="A21" s="23">
        <v>17</v>
      </c>
      <c r="B21" s="30" t="s">
        <v>7</v>
      </c>
      <c r="C21" s="30" t="str">
        <f>("0062109")</f>
        <v>0062109</v>
      </c>
      <c r="D21" s="25" t="s">
        <v>46</v>
      </c>
      <c r="E21" s="36" t="s">
        <v>76</v>
      </c>
      <c r="F21" s="29" t="str">
        <f t="shared" si="0"/>
        <v>不参加</v>
      </c>
      <c r="G21" s="32">
        <f t="shared" si="1"/>
        <v>0</v>
      </c>
      <c r="H21" s="40"/>
      <c r="I21" s="41"/>
      <c r="J21" s="41"/>
      <c r="K21" s="42" t="s">
        <v>92</v>
      </c>
      <c r="L21" s="40"/>
      <c r="M21" s="42"/>
      <c r="N21" s="33"/>
      <c r="O21" s="34"/>
      <c r="P21" s="34">
        <v>1</v>
      </c>
      <c r="Q21" s="34"/>
      <c r="R21" s="35"/>
      <c r="S21" s="2"/>
      <c r="T21" s="2">
        <f t="shared" si="2"/>
        <v>5</v>
      </c>
    </row>
    <row r="22" spans="1:20" ht="19.5" customHeight="1">
      <c r="A22" s="23">
        <v>18</v>
      </c>
      <c r="B22" s="30" t="s">
        <v>7</v>
      </c>
      <c r="C22" s="30" t="str">
        <f>("0062211")</f>
        <v>0062211</v>
      </c>
      <c r="D22" s="25" t="s">
        <v>18</v>
      </c>
      <c r="E22" s="36" t="s">
        <v>76</v>
      </c>
      <c r="F22" s="29" t="str">
        <f t="shared" si="0"/>
        <v>不参加</v>
      </c>
      <c r="G22" s="32">
        <f t="shared" si="1"/>
        <v>0</v>
      </c>
      <c r="H22" s="40"/>
      <c r="I22" s="41"/>
      <c r="J22" s="41"/>
      <c r="K22" s="42" t="s">
        <v>92</v>
      </c>
      <c r="L22" s="40"/>
      <c r="M22" s="42"/>
      <c r="N22" s="33"/>
      <c r="O22" s="34">
        <v>1</v>
      </c>
      <c r="P22" s="34">
        <v>1</v>
      </c>
      <c r="Q22" s="34"/>
      <c r="R22" s="35"/>
      <c r="S22" s="2"/>
      <c r="T22" s="2">
        <f t="shared" si="2"/>
        <v>5</v>
      </c>
    </row>
    <row r="23" spans="1:20" ht="19.5" customHeight="1">
      <c r="A23" s="23">
        <v>19</v>
      </c>
      <c r="B23" s="30" t="s">
        <v>7</v>
      </c>
      <c r="C23" s="30" t="str">
        <f>("0162133")</f>
        <v>0162133</v>
      </c>
      <c r="D23" s="25" t="s">
        <v>31</v>
      </c>
      <c r="E23" s="36" t="s">
        <v>76</v>
      </c>
      <c r="F23" s="29" t="str">
        <f t="shared" si="0"/>
        <v>不参加</v>
      </c>
      <c r="G23" s="32">
        <f t="shared" si="1"/>
        <v>0</v>
      </c>
      <c r="H23" s="40"/>
      <c r="I23" s="41"/>
      <c r="J23" s="41"/>
      <c r="K23" s="42" t="s">
        <v>92</v>
      </c>
      <c r="L23" s="40"/>
      <c r="M23" s="42"/>
      <c r="N23" s="33"/>
      <c r="O23" s="34"/>
      <c r="P23" s="34"/>
      <c r="Q23" s="34">
        <v>1</v>
      </c>
      <c r="R23" s="35"/>
      <c r="S23" s="2"/>
      <c r="T23" s="2">
        <f t="shared" si="2"/>
        <v>5</v>
      </c>
    </row>
    <row r="24" spans="1:20" ht="19.5" customHeight="1">
      <c r="A24" s="23">
        <v>20</v>
      </c>
      <c r="B24" s="30" t="s">
        <v>7</v>
      </c>
      <c r="C24" s="30" t="str">
        <f>("0062378")</f>
        <v>0062378</v>
      </c>
      <c r="D24" s="25" t="s">
        <v>20</v>
      </c>
      <c r="E24" s="36" t="s">
        <v>76</v>
      </c>
      <c r="F24" s="29" t="str">
        <f t="shared" si="0"/>
        <v>単独</v>
      </c>
      <c r="G24" s="32">
        <f t="shared" si="1"/>
        <v>1</v>
      </c>
      <c r="H24" s="40"/>
      <c r="I24" s="41"/>
      <c r="J24" s="41"/>
      <c r="K24" s="42" t="s">
        <v>91</v>
      </c>
      <c r="L24" s="40"/>
      <c r="M24" s="42"/>
      <c r="N24" s="33">
        <v>1</v>
      </c>
      <c r="O24" s="34">
        <v>1</v>
      </c>
      <c r="P24" s="34"/>
      <c r="Q24" s="34"/>
      <c r="R24" s="35"/>
      <c r="S24" s="2"/>
      <c r="T24" s="2">
        <f t="shared" si="2"/>
        <v>5</v>
      </c>
    </row>
    <row r="25" spans="1:20" ht="19.5" customHeight="1">
      <c r="A25" s="23">
        <v>21</v>
      </c>
      <c r="B25" s="30" t="s">
        <v>7</v>
      </c>
      <c r="C25" s="30" t="str">
        <f>("0029348")</f>
        <v>0029348</v>
      </c>
      <c r="D25" s="25" t="s">
        <v>73</v>
      </c>
      <c r="E25" s="36" t="s">
        <v>76</v>
      </c>
      <c r="F25" s="29" t="str">
        <f t="shared" si="0"/>
        <v>単独</v>
      </c>
      <c r="G25" s="32">
        <f t="shared" si="1"/>
        <v>1</v>
      </c>
      <c r="H25" s="40"/>
      <c r="I25" s="41"/>
      <c r="J25" s="41"/>
      <c r="K25" s="42" t="s">
        <v>91</v>
      </c>
      <c r="L25" s="40"/>
      <c r="M25" s="42"/>
      <c r="N25" s="33">
        <v>1</v>
      </c>
      <c r="O25" s="34"/>
      <c r="P25" s="34">
        <v>1</v>
      </c>
      <c r="Q25" s="34">
        <v>1</v>
      </c>
      <c r="R25" s="35"/>
      <c r="S25" s="2"/>
      <c r="T25" s="2">
        <f t="shared" si="2"/>
        <v>5</v>
      </c>
    </row>
    <row r="26" spans="1:20" ht="19.5" customHeight="1">
      <c r="A26" s="23">
        <v>22</v>
      </c>
      <c r="B26" s="30" t="s">
        <v>7</v>
      </c>
      <c r="C26" s="30" t="str">
        <f>("0028819")</f>
        <v>0028819</v>
      </c>
      <c r="D26" s="25" t="s">
        <v>50</v>
      </c>
      <c r="E26" s="36" t="s">
        <v>76</v>
      </c>
      <c r="F26" s="29" t="str">
        <f t="shared" si="0"/>
        <v>不参加</v>
      </c>
      <c r="G26" s="32">
        <f t="shared" si="1"/>
        <v>0</v>
      </c>
      <c r="H26" s="40"/>
      <c r="I26" s="41"/>
      <c r="J26" s="41"/>
      <c r="K26" s="42" t="s">
        <v>92</v>
      </c>
      <c r="L26" s="40"/>
      <c r="M26" s="42"/>
      <c r="N26" s="33"/>
      <c r="O26" s="34"/>
      <c r="P26" s="34"/>
      <c r="Q26" s="34">
        <v>1</v>
      </c>
      <c r="R26" s="35"/>
      <c r="S26" s="2"/>
      <c r="T26" s="2">
        <f t="shared" si="2"/>
        <v>5</v>
      </c>
    </row>
    <row r="27" spans="1:20" ht="19.5" customHeight="1">
      <c r="A27" s="23">
        <v>23</v>
      </c>
      <c r="B27" s="30" t="s">
        <v>7</v>
      </c>
      <c r="C27" s="30" t="str">
        <f>("0231646")</f>
        <v>0231646</v>
      </c>
      <c r="D27" s="25" t="s">
        <v>22</v>
      </c>
      <c r="E27" s="36" t="s">
        <v>76</v>
      </c>
      <c r="F27" s="29" t="str">
        <f t="shared" si="0"/>
        <v>不参加</v>
      </c>
      <c r="G27" s="32">
        <f t="shared" si="1"/>
        <v>0</v>
      </c>
      <c r="H27" s="40"/>
      <c r="I27" s="41"/>
      <c r="J27" s="41"/>
      <c r="K27" s="42" t="s">
        <v>92</v>
      </c>
      <c r="L27" s="40"/>
      <c r="M27" s="42"/>
      <c r="N27" s="33"/>
      <c r="O27" s="34">
        <v>1</v>
      </c>
      <c r="P27" s="34"/>
      <c r="Q27" s="34">
        <v>1</v>
      </c>
      <c r="R27" s="35"/>
      <c r="S27" s="2"/>
      <c r="T27" s="2">
        <f t="shared" si="2"/>
        <v>5</v>
      </c>
    </row>
    <row r="28" spans="1:20" ht="19.5" customHeight="1">
      <c r="A28" s="23">
        <v>24</v>
      </c>
      <c r="B28" s="30" t="s">
        <v>7</v>
      </c>
      <c r="C28" s="30" t="str">
        <f>("0062187")</f>
        <v>0062187</v>
      </c>
      <c r="D28" s="25" t="s">
        <v>54</v>
      </c>
      <c r="E28" s="36" t="s">
        <v>76</v>
      </c>
      <c r="F28" s="29" t="str">
        <f t="shared" si="0"/>
        <v>不参加</v>
      </c>
      <c r="G28" s="32">
        <f t="shared" si="1"/>
        <v>0</v>
      </c>
      <c r="H28" s="40"/>
      <c r="I28" s="41"/>
      <c r="J28" s="41"/>
      <c r="K28" s="42" t="s">
        <v>92</v>
      </c>
      <c r="L28" s="43"/>
      <c r="M28" s="44"/>
      <c r="N28" s="33"/>
      <c r="O28" s="34"/>
      <c r="P28" s="34"/>
      <c r="Q28" s="34">
        <v>1</v>
      </c>
      <c r="R28" s="35"/>
      <c r="S28" s="2"/>
      <c r="T28" s="2">
        <f t="shared" si="2"/>
        <v>5</v>
      </c>
    </row>
    <row r="29" spans="1:20" ht="19.5" customHeight="1">
      <c r="A29" s="23">
        <v>25</v>
      </c>
      <c r="B29" s="30" t="s">
        <v>7</v>
      </c>
      <c r="C29" s="30" t="str">
        <f>("0162100")</f>
        <v>0162100</v>
      </c>
      <c r="D29" s="25" t="s">
        <v>12</v>
      </c>
      <c r="E29" s="36" t="s">
        <v>76</v>
      </c>
      <c r="F29" s="29" t="str">
        <f t="shared" si="0"/>
        <v>不参加</v>
      </c>
      <c r="G29" s="32">
        <f t="shared" si="1"/>
        <v>0</v>
      </c>
      <c r="H29" s="40"/>
      <c r="I29" s="41"/>
      <c r="J29" s="41"/>
      <c r="K29" s="42" t="s">
        <v>92</v>
      </c>
      <c r="L29" s="40"/>
      <c r="M29" s="42"/>
      <c r="N29" s="33"/>
      <c r="O29" s="34">
        <v>1</v>
      </c>
      <c r="P29" s="34"/>
      <c r="Q29" s="34">
        <v>1</v>
      </c>
      <c r="R29" s="35"/>
      <c r="S29" s="2"/>
      <c r="T29" s="2">
        <f t="shared" si="2"/>
        <v>5</v>
      </c>
    </row>
    <row r="30" spans="1:20" ht="19.5" customHeight="1" thickBot="1">
      <c r="A30" s="72">
        <v>26</v>
      </c>
      <c r="B30" s="66" t="s">
        <v>7</v>
      </c>
      <c r="C30" s="66" t="str">
        <f>("0062288")</f>
        <v>0062288</v>
      </c>
      <c r="D30" s="90" t="s">
        <v>53</v>
      </c>
      <c r="E30" s="91" t="s">
        <v>76</v>
      </c>
      <c r="F30" s="73" t="str">
        <f t="shared" si="0"/>
        <v>不参加</v>
      </c>
      <c r="G30" s="74">
        <f t="shared" si="1"/>
        <v>0</v>
      </c>
      <c r="H30" s="75"/>
      <c r="I30" s="76"/>
      <c r="J30" s="76"/>
      <c r="K30" s="77" t="s">
        <v>92</v>
      </c>
      <c r="L30" s="75"/>
      <c r="M30" s="77"/>
      <c r="N30" s="78"/>
      <c r="O30" s="79"/>
      <c r="P30" s="79"/>
      <c r="Q30" s="79">
        <v>1</v>
      </c>
      <c r="R30" s="80"/>
      <c r="S30" s="2"/>
      <c r="T30" s="2">
        <f t="shared" si="2"/>
        <v>5</v>
      </c>
    </row>
    <row r="31" spans="1:20" ht="19.5" customHeight="1" thickTop="1">
      <c r="A31" s="81">
        <v>27</v>
      </c>
      <c r="B31" s="69" t="s">
        <v>7</v>
      </c>
      <c r="C31" s="69" t="str">
        <f>("0062200")</f>
        <v>0062200</v>
      </c>
      <c r="D31" s="70" t="s">
        <v>29</v>
      </c>
      <c r="E31" s="71" t="s">
        <v>77</v>
      </c>
      <c r="F31" s="82" t="str">
        <f t="shared" si="0"/>
        <v>不参加</v>
      </c>
      <c r="G31" s="83">
        <f t="shared" si="1"/>
        <v>0</v>
      </c>
      <c r="H31" s="84"/>
      <c r="I31" s="85"/>
      <c r="J31" s="85"/>
      <c r="K31" s="86" t="s">
        <v>92</v>
      </c>
      <c r="L31" s="84"/>
      <c r="M31" s="86"/>
      <c r="N31" s="87"/>
      <c r="O31" s="88"/>
      <c r="P31" s="88">
        <v>1</v>
      </c>
      <c r="Q31" s="88"/>
      <c r="R31" s="89"/>
      <c r="S31" s="2"/>
      <c r="T31" s="2">
        <f t="shared" si="2"/>
        <v>5</v>
      </c>
    </row>
    <row r="32" spans="1:20" ht="19.5" customHeight="1">
      <c r="A32" s="23">
        <v>28</v>
      </c>
      <c r="B32" s="30" t="s">
        <v>7</v>
      </c>
      <c r="C32" s="30" t="str">
        <f>("0062132")</f>
        <v>0062132</v>
      </c>
      <c r="D32" s="25" t="s">
        <v>49</v>
      </c>
      <c r="E32" s="36" t="s">
        <v>77</v>
      </c>
      <c r="F32" s="29" t="str">
        <f t="shared" si="0"/>
        <v>不参加</v>
      </c>
      <c r="G32" s="32">
        <f t="shared" si="1"/>
        <v>0</v>
      </c>
      <c r="H32" s="40"/>
      <c r="I32" s="41"/>
      <c r="J32" s="41"/>
      <c r="K32" s="42" t="s">
        <v>92</v>
      </c>
      <c r="L32" s="40"/>
      <c r="M32" s="42"/>
      <c r="N32" s="33"/>
      <c r="O32" s="34"/>
      <c r="P32" s="34"/>
      <c r="Q32" s="34">
        <v>1</v>
      </c>
      <c r="R32" s="35"/>
      <c r="S32" s="2"/>
      <c r="T32" s="2">
        <f t="shared" si="2"/>
        <v>5</v>
      </c>
    </row>
    <row r="33" spans="1:20" ht="19.5" customHeight="1">
      <c r="A33" s="23">
        <v>29</v>
      </c>
      <c r="B33" s="30" t="s">
        <v>7</v>
      </c>
      <c r="C33" s="30" t="str">
        <f>("0028785")</f>
        <v>0028785</v>
      </c>
      <c r="D33" s="25" t="s">
        <v>48</v>
      </c>
      <c r="E33" s="36" t="s">
        <v>77</v>
      </c>
      <c r="F33" s="29" t="str">
        <f t="shared" si="0"/>
        <v>不参加</v>
      </c>
      <c r="G33" s="32">
        <f t="shared" si="1"/>
        <v>0</v>
      </c>
      <c r="H33" s="40"/>
      <c r="I33" s="41"/>
      <c r="J33" s="41"/>
      <c r="K33" s="42" t="s">
        <v>92</v>
      </c>
      <c r="L33" s="40"/>
      <c r="M33" s="42"/>
      <c r="N33" s="33"/>
      <c r="O33" s="34"/>
      <c r="P33" s="34"/>
      <c r="Q33" s="34">
        <v>1</v>
      </c>
      <c r="R33" s="35"/>
      <c r="S33" s="2"/>
      <c r="T33" s="2">
        <f t="shared" si="2"/>
        <v>5</v>
      </c>
    </row>
    <row r="34" spans="1:20" ht="19.5" customHeight="1">
      <c r="A34" s="23">
        <v>30</v>
      </c>
      <c r="B34" s="30" t="s">
        <v>7</v>
      </c>
      <c r="C34" s="30" t="str">
        <f>("0028831")</f>
        <v>0028831</v>
      </c>
      <c r="D34" s="25" t="s">
        <v>19</v>
      </c>
      <c r="E34" s="36" t="s">
        <v>77</v>
      </c>
      <c r="F34" s="29" t="str">
        <f t="shared" si="0"/>
        <v>不参加</v>
      </c>
      <c r="G34" s="32">
        <f t="shared" si="1"/>
        <v>0</v>
      </c>
      <c r="H34" s="40"/>
      <c r="I34" s="41"/>
      <c r="J34" s="41"/>
      <c r="K34" s="42" t="s">
        <v>92</v>
      </c>
      <c r="L34" s="40"/>
      <c r="M34" s="42"/>
      <c r="N34" s="33"/>
      <c r="O34" s="34">
        <v>1</v>
      </c>
      <c r="P34" s="34">
        <v>1</v>
      </c>
      <c r="Q34" s="34">
        <v>1</v>
      </c>
      <c r="R34" s="35"/>
      <c r="S34" s="2"/>
      <c r="T34" s="2">
        <f t="shared" si="2"/>
        <v>5</v>
      </c>
    </row>
    <row r="35" spans="1:20" ht="19.5" customHeight="1">
      <c r="A35" s="23">
        <v>31</v>
      </c>
      <c r="B35" s="30" t="s">
        <v>7</v>
      </c>
      <c r="C35" s="30" t="str">
        <f>("0029304")</f>
        <v>0029304</v>
      </c>
      <c r="D35" s="25" t="s">
        <v>23</v>
      </c>
      <c r="E35" s="36" t="s">
        <v>77</v>
      </c>
      <c r="F35" s="29" t="str">
        <f t="shared" si="0"/>
        <v>不参加</v>
      </c>
      <c r="G35" s="32">
        <f t="shared" si="1"/>
        <v>0</v>
      </c>
      <c r="H35" s="40"/>
      <c r="I35" s="41"/>
      <c r="J35" s="41"/>
      <c r="K35" s="42" t="s">
        <v>92</v>
      </c>
      <c r="L35" s="40"/>
      <c r="M35" s="42"/>
      <c r="N35" s="33"/>
      <c r="O35" s="34">
        <v>1</v>
      </c>
      <c r="P35" s="34">
        <v>1</v>
      </c>
      <c r="Q35" s="34">
        <v>1</v>
      </c>
      <c r="R35" s="35"/>
      <c r="S35" s="2"/>
      <c r="T35" s="2">
        <f t="shared" si="2"/>
        <v>5</v>
      </c>
    </row>
    <row r="36" spans="1:20" ht="19.5" customHeight="1">
      <c r="A36" s="23">
        <v>32</v>
      </c>
      <c r="B36" s="30" t="s">
        <v>7</v>
      </c>
      <c r="C36" s="30" t="str">
        <f>("0029067")</f>
        <v>0029067</v>
      </c>
      <c r="D36" s="25" t="s">
        <v>52</v>
      </c>
      <c r="E36" s="36" t="s">
        <v>77</v>
      </c>
      <c r="F36" s="29" t="str">
        <f t="shared" si="0"/>
        <v>不参加</v>
      </c>
      <c r="G36" s="32">
        <f t="shared" si="1"/>
        <v>0</v>
      </c>
      <c r="H36" s="40"/>
      <c r="I36" s="41"/>
      <c r="J36" s="41"/>
      <c r="K36" s="42" t="s">
        <v>92</v>
      </c>
      <c r="L36" s="43"/>
      <c r="M36" s="44"/>
      <c r="N36" s="33"/>
      <c r="O36" s="34"/>
      <c r="P36" s="34"/>
      <c r="Q36" s="34">
        <v>1</v>
      </c>
      <c r="R36" s="35"/>
      <c r="S36" s="2"/>
      <c r="T36" s="2">
        <f t="shared" si="2"/>
        <v>5</v>
      </c>
    </row>
    <row r="37" spans="1:20" ht="19.5" customHeight="1">
      <c r="A37" s="23">
        <v>33</v>
      </c>
      <c r="B37" s="30" t="s">
        <v>7</v>
      </c>
      <c r="C37" s="30" t="str">
        <f>("0062143")</f>
        <v>0062143</v>
      </c>
      <c r="D37" s="25" t="s">
        <v>30</v>
      </c>
      <c r="E37" s="36" t="s">
        <v>77</v>
      </c>
      <c r="F37" s="29" t="str">
        <f t="shared" si="0"/>
        <v>不参加</v>
      </c>
      <c r="G37" s="32">
        <f t="shared" si="1"/>
        <v>0</v>
      </c>
      <c r="H37" s="40"/>
      <c r="I37" s="41"/>
      <c r="J37" s="41"/>
      <c r="K37" s="42" t="s">
        <v>92</v>
      </c>
      <c r="L37" s="40"/>
      <c r="M37" s="42"/>
      <c r="N37" s="33"/>
      <c r="O37" s="34"/>
      <c r="P37" s="34"/>
      <c r="Q37" s="34">
        <v>1</v>
      </c>
      <c r="R37" s="35"/>
      <c r="S37" s="2"/>
      <c r="T37" s="2">
        <f t="shared" si="2"/>
        <v>5</v>
      </c>
    </row>
    <row r="38" spans="1:20" ht="19.5" customHeight="1">
      <c r="A38" s="23">
        <v>34</v>
      </c>
      <c r="B38" s="30" t="s">
        <v>7</v>
      </c>
      <c r="C38" s="30" t="str">
        <f>("0397054")</f>
        <v>0397054</v>
      </c>
      <c r="D38" s="25" t="s">
        <v>28</v>
      </c>
      <c r="E38" s="36" t="s">
        <v>77</v>
      </c>
      <c r="F38" s="29" t="str">
        <f t="shared" si="0"/>
        <v>不参加</v>
      </c>
      <c r="G38" s="32">
        <f t="shared" si="1"/>
        <v>0</v>
      </c>
      <c r="H38" s="40"/>
      <c r="I38" s="41"/>
      <c r="J38" s="41"/>
      <c r="K38" s="42" t="s">
        <v>92</v>
      </c>
      <c r="L38" s="40"/>
      <c r="M38" s="42"/>
      <c r="N38" s="33"/>
      <c r="O38" s="34"/>
      <c r="P38" s="34">
        <v>1</v>
      </c>
      <c r="Q38" s="34"/>
      <c r="R38" s="35"/>
      <c r="S38" s="2"/>
      <c r="T38" s="2">
        <f t="shared" si="2"/>
        <v>5</v>
      </c>
    </row>
    <row r="39" spans="1:20" ht="19.5" customHeight="1">
      <c r="A39" s="23">
        <v>35</v>
      </c>
      <c r="B39" s="30" t="s">
        <v>7</v>
      </c>
      <c r="C39" s="30" t="str">
        <f>("0028987")</f>
        <v>0028987</v>
      </c>
      <c r="D39" s="25" t="s">
        <v>21</v>
      </c>
      <c r="E39" s="36" t="s">
        <v>77</v>
      </c>
      <c r="F39" s="29" t="str">
        <f t="shared" si="0"/>
        <v>不参加</v>
      </c>
      <c r="G39" s="32">
        <f t="shared" si="1"/>
        <v>0</v>
      </c>
      <c r="H39" s="40"/>
      <c r="I39" s="41"/>
      <c r="J39" s="41"/>
      <c r="K39" s="42" t="s">
        <v>92</v>
      </c>
      <c r="L39" s="40"/>
      <c r="M39" s="42"/>
      <c r="N39" s="33"/>
      <c r="O39" s="34">
        <v>1</v>
      </c>
      <c r="P39" s="34">
        <v>1</v>
      </c>
      <c r="Q39" s="34"/>
      <c r="R39" s="35"/>
      <c r="S39" s="2"/>
      <c r="T39" s="2">
        <f t="shared" si="2"/>
        <v>5</v>
      </c>
    </row>
    <row r="40" spans="1:20" ht="19.5" customHeight="1">
      <c r="A40" s="23">
        <v>36</v>
      </c>
      <c r="B40" s="30" t="s">
        <v>7</v>
      </c>
      <c r="C40" s="30" t="str">
        <f>("0028954")</f>
        <v>0028954</v>
      </c>
      <c r="D40" s="25" t="s">
        <v>68</v>
      </c>
      <c r="E40" s="36" t="s">
        <v>77</v>
      </c>
      <c r="F40" s="29" t="str">
        <f t="shared" si="0"/>
        <v>不参加</v>
      </c>
      <c r="G40" s="32">
        <f t="shared" si="1"/>
        <v>0</v>
      </c>
      <c r="H40" s="40"/>
      <c r="I40" s="41"/>
      <c r="J40" s="41"/>
      <c r="K40" s="42" t="s">
        <v>92</v>
      </c>
      <c r="L40" s="43"/>
      <c r="M40" s="44"/>
      <c r="N40" s="33"/>
      <c r="O40" s="34"/>
      <c r="P40" s="34"/>
      <c r="Q40" s="34">
        <v>1</v>
      </c>
      <c r="R40" s="35"/>
      <c r="S40" s="2"/>
      <c r="T40" s="2">
        <f t="shared" si="2"/>
        <v>5</v>
      </c>
    </row>
    <row r="41" spans="1:20" ht="19.5" customHeight="1" thickBot="1">
      <c r="A41" s="72">
        <v>37</v>
      </c>
      <c r="B41" s="66" t="s">
        <v>7</v>
      </c>
      <c r="C41" s="66" t="str">
        <f>("0029023")</f>
        <v>0029023</v>
      </c>
      <c r="D41" s="90" t="s">
        <v>66</v>
      </c>
      <c r="E41" s="91" t="s">
        <v>77</v>
      </c>
      <c r="F41" s="73" t="str">
        <f t="shared" si="0"/>
        <v>不参加</v>
      </c>
      <c r="G41" s="74">
        <f t="shared" si="1"/>
        <v>0</v>
      </c>
      <c r="H41" s="75"/>
      <c r="I41" s="76"/>
      <c r="J41" s="76"/>
      <c r="K41" s="77" t="s">
        <v>92</v>
      </c>
      <c r="L41" s="75"/>
      <c r="M41" s="77"/>
      <c r="N41" s="78"/>
      <c r="O41" s="79"/>
      <c r="P41" s="79"/>
      <c r="Q41" s="79">
        <v>1</v>
      </c>
      <c r="R41" s="80"/>
      <c r="S41" s="2"/>
      <c r="T41" s="2">
        <f t="shared" si="2"/>
        <v>5</v>
      </c>
    </row>
    <row r="42" spans="1:20" ht="19.5" customHeight="1" thickTop="1">
      <c r="A42" s="81">
        <v>38</v>
      </c>
      <c r="B42" s="69" t="s">
        <v>7</v>
      </c>
      <c r="C42" s="69" t="str">
        <f>("0062277")</f>
        <v>0062277</v>
      </c>
      <c r="D42" s="70" t="s">
        <v>65</v>
      </c>
      <c r="E42" s="71" t="s">
        <v>78</v>
      </c>
      <c r="F42" s="82" t="str">
        <f t="shared" si="0"/>
        <v>不参加</v>
      </c>
      <c r="G42" s="83">
        <f t="shared" si="1"/>
        <v>0</v>
      </c>
      <c r="H42" s="84"/>
      <c r="I42" s="85"/>
      <c r="J42" s="85"/>
      <c r="K42" s="86" t="s">
        <v>92</v>
      </c>
      <c r="L42" s="84"/>
      <c r="M42" s="86"/>
      <c r="N42" s="87"/>
      <c r="O42" s="88"/>
      <c r="P42" s="88">
        <v>1</v>
      </c>
      <c r="Q42" s="88"/>
      <c r="R42" s="89"/>
      <c r="S42" s="2"/>
      <c r="T42" s="2">
        <f t="shared" si="2"/>
        <v>5</v>
      </c>
    </row>
    <row r="43" spans="1:20" ht="19.5" customHeight="1">
      <c r="A43" s="23">
        <v>39</v>
      </c>
      <c r="B43" s="30" t="s">
        <v>7</v>
      </c>
      <c r="C43" s="30" t="str">
        <f>("0162111")</f>
        <v>0162111</v>
      </c>
      <c r="D43" s="25" t="s">
        <v>70</v>
      </c>
      <c r="E43" s="36" t="s">
        <v>78</v>
      </c>
      <c r="F43" s="29" t="str">
        <f t="shared" si="0"/>
        <v>不参加</v>
      </c>
      <c r="G43" s="32">
        <f t="shared" si="1"/>
        <v>0</v>
      </c>
      <c r="H43" s="40"/>
      <c r="I43" s="41"/>
      <c r="J43" s="41"/>
      <c r="K43" s="42" t="s">
        <v>92</v>
      </c>
      <c r="L43" s="43"/>
      <c r="M43" s="44"/>
      <c r="N43" s="33"/>
      <c r="O43" s="34"/>
      <c r="P43" s="34"/>
      <c r="Q43" s="34"/>
      <c r="R43" s="35"/>
      <c r="S43" s="2"/>
      <c r="T43" s="2">
        <f t="shared" si="2"/>
        <v>5</v>
      </c>
    </row>
    <row r="44" spans="1:20" ht="19.5" customHeight="1">
      <c r="A44" s="23">
        <v>40</v>
      </c>
      <c r="B44" s="30" t="s">
        <v>7</v>
      </c>
      <c r="C44" s="30" t="str">
        <f>("0062266")</f>
        <v>0062266</v>
      </c>
      <c r="D44" s="25" t="s">
        <v>62</v>
      </c>
      <c r="E44" s="36" t="s">
        <v>78</v>
      </c>
      <c r="F44" s="29" t="str">
        <f t="shared" si="0"/>
        <v>不参加</v>
      </c>
      <c r="G44" s="32">
        <f t="shared" si="1"/>
        <v>0</v>
      </c>
      <c r="H44" s="40"/>
      <c r="I44" s="41"/>
      <c r="J44" s="41"/>
      <c r="K44" s="42" t="s">
        <v>92</v>
      </c>
      <c r="L44" s="40"/>
      <c r="M44" s="42"/>
      <c r="N44" s="33"/>
      <c r="O44" s="34"/>
      <c r="P44" s="34"/>
      <c r="Q44" s="34">
        <v>1</v>
      </c>
      <c r="R44" s="35"/>
      <c r="S44" s="2"/>
      <c r="T44" s="2">
        <f t="shared" si="2"/>
        <v>5</v>
      </c>
    </row>
    <row r="45" spans="1:20" ht="19.5" customHeight="1">
      <c r="A45" s="23">
        <v>41</v>
      </c>
      <c r="B45" s="30" t="s">
        <v>7</v>
      </c>
      <c r="C45" s="30" t="str">
        <f>("0162122")</f>
        <v>0162122</v>
      </c>
      <c r="D45" s="25" t="s">
        <v>67</v>
      </c>
      <c r="E45" s="36" t="s">
        <v>78</v>
      </c>
      <c r="F45" s="29" t="str">
        <f t="shared" si="0"/>
        <v>不参加</v>
      </c>
      <c r="G45" s="32">
        <f t="shared" si="1"/>
        <v>0</v>
      </c>
      <c r="H45" s="40"/>
      <c r="I45" s="41"/>
      <c r="J45" s="41"/>
      <c r="K45" s="42" t="s">
        <v>92</v>
      </c>
      <c r="L45" s="40"/>
      <c r="M45" s="42"/>
      <c r="N45" s="33"/>
      <c r="O45" s="34"/>
      <c r="P45" s="34"/>
      <c r="Q45" s="34"/>
      <c r="R45" s="35"/>
      <c r="S45" s="2"/>
      <c r="T45" s="2">
        <f t="shared" si="2"/>
        <v>5</v>
      </c>
    </row>
    <row r="46" spans="1:20" ht="19.5" customHeight="1">
      <c r="A46" s="23">
        <v>42</v>
      </c>
      <c r="B46" s="30" t="s">
        <v>7</v>
      </c>
      <c r="C46" s="30" t="str">
        <f>("0029078")</f>
        <v>0029078</v>
      </c>
      <c r="D46" s="25" t="s">
        <v>69</v>
      </c>
      <c r="E46" s="36" t="s">
        <v>78</v>
      </c>
      <c r="F46" s="29" t="str">
        <f t="shared" si="0"/>
        <v>不参加</v>
      </c>
      <c r="G46" s="32">
        <f t="shared" si="1"/>
        <v>0</v>
      </c>
      <c r="H46" s="40"/>
      <c r="I46" s="41"/>
      <c r="J46" s="41"/>
      <c r="K46" s="42" t="s">
        <v>92</v>
      </c>
      <c r="L46" s="40"/>
      <c r="M46" s="42"/>
      <c r="N46" s="33"/>
      <c r="O46" s="34"/>
      <c r="P46" s="34"/>
      <c r="Q46" s="34">
        <v>1</v>
      </c>
      <c r="R46" s="35"/>
      <c r="S46" s="2"/>
      <c r="T46" s="2">
        <f t="shared" si="2"/>
        <v>5</v>
      </c>
    </row>
    <row r="47" spans="1:20" ht="19.5" customHeight="1">
      <c r="A47" s="23">
        <v>43</v>
      </c>
      <c r="B47" s="30" t="s">
        <v>7</v>
      </c>
      <c r="C47" s="30" t="str">
        <f>("0062110")</f>
        <v>0062110</v>
      </c>
      <c r="D47" s="25" t="s">
        <v>71</v>
      </c>
      <c r="E47" s="36" t="s">
        <v>78</v>
      </c>
      <c r="F47" s="29" t="str">
        <f t="shared" si="0"/>
        <v>不参加</v>
      </c>
      <c r="G47" s="32">
        <f t="shared" si="1"/>
        <v>0</v>
      </c>
      <c r="H47" s="40"/>
      <c r="I47" s="41"/>
      <c r="J47" s="41"/>
      <c r="K47" s="42" t="s">
        <v>92</v>
      </c>
      <c r="L47" s="40"/>
      <c r="M47" s="42"/>
      <c r="N47" s="33"/>
      <c r="O47" s="34"/>
      <c r="P47" s="34"/>
      <c r="Q47" s="34"/>
      <c r="R47" s="35"/>
      <c r="S47" s="2"/>
      <c r="T47" s="2">
        <f t="shared" si="2"/>
        <v>5</v>
      </c>
    </row>
    <row r="48" spans="1:20" ht="19.5" customHeight="1">
      <c r="A48" s="23">
        <v>44</v>
      </c>
      <c r="B48" s="30" t="s">
        <v>7</v>
      </c>
      <c r="C48" s="30" t="str">
        <f>("0029045")</f>
        <v>0029045</v>
      </c>
      <c r="D48" s="25" t="s">
        <v>61</v>
      </c>
      <c r="E48" s="36" t="s">
        <v>78</v>
      </c>
      <c r="F48" s="29" t="str">
        <f t="shared" si="0"/>
        <v>不参加</v>
      </c>
      <c r="G48" s="32">
        <f t="shared" si="1"/>
        <v>0</v>
      </c>
      <c r="H48" s="40"/>
      <c r="I48" s="41"/>
      <c r="J48" s="41"/>
      <c r="K48" s="42" t="s">
        <v>92</v>
      </c>
      <c r="L48" s="40"/>
      <c r="M48" s="42"/>
      <c r="N48" s="33"/>
      <c r="O48" s="34"/>
      <c r="P48" s="34">
        <v>1</v>
      </c>
      <c r="Q48" s="34"/>
      <c r="R48" s="35"/>
      <c r="S48" s="2"/>
      <c r="T48" s="2">
        <f t="shared" si="2"/>
        <v>5</v>
      </c>
    </row>
    <row r="49" spans="1:20" ht="19.5" customHeight="1">
      <c r="A49" s="23">
        <v>45</v>
      </c>
      <c r="B49" s="30" t="s">
        <v>7</v>
      </c>
      <c r="C49" s="30" t="str">
        <f>("0029089")</f>
        <v>0029089</v>
      </c>
      <c r="D49" s="25" t="s">
        <v>35</v>
      </c>
      <c r="E49" s="36" t="s">
        <v>78</v>
      </c>
      <c r="F49" s="29" t="str">
        <f t="shared" si="0"/>
        <v>不参加</v>
      </c>
      <c r="G49" s="32">
        <f t="shared" si="1"/>
        <v>0</v>
      </c>
      <c r="H49" s="40"/>
      <c r="I49" s="41"/>
      <c r="J49" s="41"/>
      <c r="K49" s="42" t="s">
        <v>92</v>
      </c>
      <c r="L49" s="40"/>
      <c r="M49" s="42"/>
      <c r="N49" s="33"/>
      <c r="O49" s="34"/>
      <c r="P49" s="34"/>
      <c r="Q49" s="34">
        <v>1</v>
      </c>
      <c r="R49" s="35"/>
      <c r="S49" s="2"/>
      <c r="T49" s="2">
        <f t="shared" si="2"/>
        <v>5</v>
      </c>
    </row>
    <row r="50" spans="1:20" ht="19.5" customHeight="1">
      <c r="A50" s="23">
        <v>46</v>
      </c>
      <c r="B50" s="30" t="s">
        <v>7</v>
      </c>
      <c r="C50" s="30" t="str">
        <f>("0489607")</f>
        <v>0489607</v>
      </c>
      <c r="D50" s="25" t="s">
        <v>80</v>
      </c>
      <c r="E50" s="36" t="s">
        <v>78</v>
      </c>
      <c r="F50" s="29" t="str">
        <f t="shared" si="0"/>
        <v>不参加</v>
      </c>
      <c r="G50" s="32">
        <f t="shared" si="1"/>
        <v>0</v>
      </c>
      <c r="H50" s="40"/>
      <c r="I50" s="41"/>
      <c r="J50" s="41"/>
      <c r="K50" s="42" t="s">
        <v>92</v>
      </c>
      <c r="L50" s="40"/>
      <c r="M50" s="42"/>
      <c r="N50" s="33"/>
      <c r="O50" s="34"/>
      <c r="P50" s="34"/>
      <c r="Q50" s="34">
        <v>1</v>
      </c>
      <c r="R50" s="35"/>
      <c r="S50" s="2"/>
      <c r="T50" s="2">
        <f t="shared" si="2"/>
        <v>5</v>
      </c>
    </row>
    <row r="51" spans="1:20" ht="19.5" customHeight="1">
      <c r="A51" s="23">
        <v>47</v>
      </c>
      <c r="B51" s="30" t="s">
        <v>7</v>
      </c>
      <c r="C51" s="30" t="str">
        <f>("0028910")</f>
        <v>0028910</v>
      </c>
      <c r="D51" s="25" t="s">
        <v>64</v>
      </c>
      <c r="E51" s="36" t="s">
        <v>78</v>
      </c>
      <c r="F51" s="29" t="str">
        <f t="shared" si="0"/>
        <v>不参加</v>
      </c>
      <c r="G51" s="32">
        <f t="shared" si="1"/>
        <v>0</v>
      </c>
      <c r="H51" s="40"/>
      <c r="I51" s="41"/>
      <c r="J51" s="41"/>
      <c r="K51" s="42" t="s">
        <v>92</v>
      </c>
      <c r="L51" s="43"/>
      <c r="M51" s="44"/>
      <c r="N51" s="33"/>
      <c r="O51" s="34"/>
      <c r="P51" s="34"/>
      <c r="Q51" s="34">
        <v>1</v>
      </c>
      <c r="R51" s="35"/>
      <c r="S51" s="2"/>
      <c r="T51" s="2">
        <f t="shared" si="2"/>
        <v>5</v>
      </c>
    </row>
    <row r="52" spans="1:20" ht="19.5" customHeight="1">
      <c r="A52" s="23">
        <v>48</v>
      </c>
      <c r="B52" s="30" t="s">
        <v>7</v>
      </c>
      <c r="C52" s="30" t="str">
        <f>("0062176")</f>
        <v>0062176</v>
      </c>
      <c r="D52" s="25" t="s">
        <v>74</v>
      </c>
      <c r="E52" s="36" t="s">
        <v>78</v>
      </c>
      <c r="F52" s="29" t="str">
        <f t="shared" si="0"/>
        <v>不参加</v>
      </c>
      <c r="G52" s="32">
        <f t="shared" si="1"/>
        <v>0</v>
      </c>
      <c r="H52" s="40"/>
      <c r="I52" s="41"/>
      <c r="J52" s="41"/>
      <c r="K52" s="42" t="s">
        <v>92</v>
      </c>
      <c r="L52" s="40"/>
      <c r="M52" s="42"/>
      <c r="N52" s="33"/>
      <c r="O52" s="34"/>
      <c r="P52" s="34"/>
      <c r="Q52" s="34">
        <v>1</v>
      </c>
      <c r="R52" s="35"/>
      <c r="S52" s="2"/>
      <c r="T52" s="2">
        <f t="shared" si="2"/>
        <v>5</v>
      </c>
    </row>
    <row r="53" spans="1:20" ht="19.5" customHeight="1">
      <c r="A53" s="23">
        <v>49</v>
      </c>
      <c r="B53" s="30" t="s">
        <v>7</v>
      </c>
      <c r="C53" s="30" t="str">
        <f>("0434034")</f>
        <v>0434034</v>
      </c>
      <c r="D53" s="25" t="s">
        <v>72</v>
      </c>
      <c r="E53" s="36" t="s">
        <v>78</v>
      </c>
      <c r="F53" s="29" t="str">
        <f t="shared" si="0"/>
        <v>不参加</v>
      </c>
      <c r="G53" s="32">
        <f t="shared" si="1"/>
        <v>0</v>
      </c>
      <c r="H53" s="40"/>
      <c r="I53" s="41"/>
      <c r="J53" s="41"/>
      <c r="K53" s="42" t="s">
        <v>92</v>
      </c>
      <c r="L53" s="40"/>
      <c r="M53" s="42"/>
      <c r="N53" s="33"/>
      <c r="O53" s="34"/>
      <c r="P53" s="34"/>
      <c r="Q53" s="34">
        <v>1</v>
      </c>
      <c r="R53" s="35"/>
      <c r="S53" s="2"/>
      <c r="T53" s="2">
        <f t="shared" si="2"/>
        <v>5</v>
      </c>
    </row>
    <row r="54" spans="1:20" ht="19.5" customHeight="1">
      <c r="A54" s="23">
        <v>50</v>
      </c>
      <c r="B54" s="30" t="s">
        <v>7</v>
      </c>
      <c r="C54" s="30" t="str">
        <f>("0028976")</f>
        <v>0028976</v>
      </c>
      <c r="D54" s="25" t="s">
        <v>63</v>
      </c>
      <c r="E54" s="36" t="s">
        <v>78</v>
      </c>
      <c r="F54" s="29" t="str">
        <f t="shared" si="0"/>
        <v>不参加</v>
      </c>
      <c r="G54" s="32">
        <f t="shared" si="1"/>
        <v>0</v>
      </c>
      <c r="H54" s="40"/>
      <c r="I54" s="41"/>
      <c r="J54" s="41"/>
      <c r="K54" s="42" t="s">
        <v>92</v>
      </c>
      <c r="L54" s="40"/>
      <c r="M54" s="42"/>
      <c r="N54" s="33"/>
      <c r="O54" s="34"/>
      <c r="P54" s="34"/>
      <c r="Q54" s="34">
        <v>1</v>
      </c>
      <c r="R54" s="35"/>
      <c r="S54" s="2"/>
      <c r="T54" s="2">
        <f t="shared" si="2"/>
        <v>5</v>
      </c>
    </row>
    <row r="55" spans="1:20" ht="19.5" customHeight="1" thickBot="1">
      <c r="A55" s="72">
        <v>51</v>
      </c>
      <c r="B55" s="66" t="s">
        <v>3</v>
      </c>
      <c r="C55" s="66" t="str">
        <f>("0028763")</f>
        <v>0028763</v>
      </c>
      <c r="D55" s="90" t="s">
        <v>24</v>
      </c>
      <c r="E55" s="91" t="s">
        <v>78</v>
      </c>
      <c r="F55" s="73" t="str">
        <f t="shared" si="0"/>
        <v>不参加</v>
      </c>
      <c r="G55" s="74">
        <f t="shared" si="1"/>
        <v>0</v>
      </c>
      <c r="H55" s="75"/>
      <c r="I55" s="76"/>
      <c r="J55" s="76"/>
      <c r="K55" s="77" t="s">
        <v>92</v>
      </c>
      <c r="L55" s="75"/>
      <c r="M55" s="77"/>
      <c r="N55" s="78"/>
      <c r="O55" s="79"/>
      <c r="P55" s="79">
        <v>1</v>
      </c>
      <c r="Q55" s="79"/>
      <c r="R55" s="80"/>
      <c r="S55" s="2"/>
      <c r="T55" s="2">
        <f t="shared" si="2"/>
        <v>5</v>
      </c>
    </row>
    <row r="56" spans="1:20" ht="19.5" customHeight="1" thickTop="1">
      <c r="A56" s="81">
        <v>52</v>
      </c>
      <c r="B56" s="69" t="s">
        <v>7</v>
      </c>
      <c r="C56" s="69" t="str">
        <f>("0062154")</f>
        <v>0062154</v>
      </c>
      <c r="D56" s="70" t="s">
        <v>55</v>
      </c>
      <c r="E56" s="92" t="s">
        <v>79</v>
      </c>
      <c r="F56" s="82" t="str">
        <f t="shared" si="0"/>
        <v>不参加</v>
      </c>
      <c r="G56" s="93">
        <f t="shared" si="1"/>
        <v>0</v>
      </c>
      <c r="H56" s="94"/>
      <c r="I56" s="95"/>
      <c r="J56" s="95"/>
      <c r="K56" s="96" t="s">
        <v>92</v>
      </c>
      <c r="L56" s="84"/>
      <c r="M56" s="86"/>
      <c r="N56" s="87"/>
      <c r="O56" s="88"/>
      <c r="P56" s="88"/>
      <c r="Q56" s="88">
        <v>1</v>
      </c>
      <c r="R56" s="89"/>
      <c r="S56" s="2"/>
      <c r="T56" s="2">
        <f t="shared" si="2"/>
        <v>5</v>
      </c>
    </row>
    <row r="57" spans="1:20" ht="19.5" customHeight="1">
      <c r="A57" s="23">
        <v>53</v>
      </c>
      <c r="B57" s="30" t="s">
        <v>7</v>
      </c>
      <c r="C57" s="30" t="str">
        <f>("0062312")</f>
        <v>0062312</v>
      </c>
      <c r="D57" s="25" t="s">
        <v>8</v>
      </c>
      <c r="E57" s="31" t="s">
        <v>79</v>
      </c>
      <c r="F57" s="29" t="str">
        <f t="shared" si="0"/>
        <v>不参加</v>
      </c>
      <c r="G57" s="32">
        <f t="shared" si="1"/>
        <v>0</v>
      </c>
      <c r="H57" s="40"/>
      <c r="I57" s="41"/>
      <c r="J57" s="41"/>
      <c r="K57" s="42" t="s">
        <v>92</v>
      </c>
      <c r="L57" s="40"/>
      <c r="M57" s="42"/>
      <c r="N57" s="33"/>
      <c r="O57" s="34"/>
      <c r="P57" s="34"/>
      <c r="Q57" s="34">
        <v>1</v>
      </c>
      <c r="R57" s="35"/>
      <c r="S57" s="2"/>
      <c r="T57" s="2">
        <f t="shared" si="2"/>
        <v>5</v>
      </c>
    </row>
    <row r="58" spans="1:20" ht="19.5" customHeight="1">
      <c r="A58" s="23">
        <v>54</v>
      </c>
      <c r="B58" s="30" t="s">
        <v>7</v>
      </c>
      <c r="C58" s="30" t="str">
        <f>("0028998")</f>
        <v>0028998</v>
      </c>
      <c r="D58" s="25" t="s">
        <v>34</v>
      </c>
      <c r="E58" s="31" t="s">
        <v>79</v>
      </c>
      <c r="F58" s="29" t="str">
        <f t="shared" si="0"/>
        <v>不参加</v>
      </c>
      <c r="G58" s="32">
        <f t="shared" si="1"/>
        <v>0</v>
      </c>
      <c r="H58" s="40"/>
      <c r="I58" s="41"/>
      <c r="J58" s="41"/>
      <c r="K58" s="42" t="s">
        <v>92</v>
      </c>
      <c r="L58" s="43"/>
      <c r="M58" s="44"/>
      <c r="N58" s="33"/>
      <c r="O58" s="34"/>
      <c r="P58" s="34">
        <v>1</v>
      </c>
      <c r="Q58" s="34"/>
      <c r="R58" s="35"/>
      <c r="S58" s="2"/>
      <c r="T58" s="2">
        <f t="shared" si="2"/>
        <v>5</v>
      </c>
    </row>
    <row r="59" spans="1:20" ht="19.5" customHeight="1">
      <c r="A59" s="23">
        <v>55</v>
      </c>
      <c r="B59" s="30" t="s">
        <v>7</v>
      </c>
      <c r="C59" s="30" t="str">
        <f>("0028943")</f>
        <v>0028943</v>
      </c>
      <c r="D59" s="25" t="s">
        <v>58</v>
      </c>
      <c r="E59" s="31" t="s">
        <v>79</v>
      </c>
      <c r="F59" s="29" t="str">
        <f t="shared" si="0"/>
        <v>不参加</v>
      </c>
      <c r="G59" s="32">
        <f t="shared" si="1"/>
        <v>0</v>
      </c>
      <c r="H59" s="40"/>
      <c r="I59" s="41"/>
      <c r="J59" s="41"/>
      <c r="K59" s="42" t="s">
        <v>92</v>
      </c>
      <c r="L59" s="40"/>
      <c r="M59" s="42"/>
      <c r="N59" s="33"/>
      <c r="O59" s="34"/>
      <c r="P59" s="34"/>
      <c r="Q59" s="34">
        <v>1</v>
      </c>
      <c r="R59" s="35"/>
      <c r="S59" s="2"/>
      <c r="T59" s="2">
        <f t="shared" si="2"/>
        <v>5</v>
      </c>
    </row>
    <row r="60" spans="1:20" ht="19.5" customHeight="1">
      <c r="A60" s="23">
        <v>56</v>
      </c>
      <c r="B60" s="30" t="s">
        <v>7</v>
      </c>
      <c r="C60" s="30" t="str">
        <f>("0062255")</f>
        <v>0062255</v>
      </c>
      <c r="D60" s="25" t="s">
        <v>27</v>
      </c>
      <c r="E60" s="36" t="s">
        <v>79</v>
      </c>
      <c r="F60" s="29" t="str">
        <f t="shared" si="0"/>
        <v>不参加</v>
      </c>
      <c r="G60" s="32">
        <f t="shared" si="1"/>
        <v>0</v>
      </c>
      <c r="H60" s="40"/>
      <c r="I60" s="41"/>
      <c r="J60" s="41"/>
      <c r="K60" s="42" t="s">
        <v>92</v>
      </c>
      <c r="L60" s="40"/>
      <c r="M60" s="42"/>
      <c r="N60" s="33"/>
      <c r="O60" s="34"/>
      <c r="P60" s="34">
        <v>1</v>
      </c>
      <c r="Q60" s="34"/>
      <c r="R60" s="35"/>
      <c r="S60" s="2"/>
      <c r="T60" s="2">
        <f t="shared" si="2"/>
        <v>5</v>
      </c>
    </row>
    <row r="61" spans="1:20" ht="19.5" customHeight="1">
      <c r="A61" s="23">
        <v>57</v>
      </c>
      <c r="B61" s="30" t="s">
        <v>7</v>
      </c>
      <c r="C61" s="30" t="str">
        <f>("0062121")</f>
        <v>0062121</v>
      </c>
      <c r="D61" s="25" t="s">
        <v>59</v>
      </c>
      <c r="E61" s="31" t="s">
        <v>79</v>
      </c>
      <c r="F61" s="29" t="str">
        <f t="shared" si="0"/>
        <v>不参加</v>
      </c>
      <c r="G61" s="32">
        <f t="shared" si="1"/>
        <v>0</v>
      </c>
      <c r="H61" s="40"/>
      <c r="I61" s="41"/>
      <c r="J61" s="41"/>
      <c r="K61" s="42" t="s">
        <v>92</v>
      </c>
      <c r="L61" s="40"/>
      <c r="M61" s="42"/>
      <c r="N61" s="33"/>
      <c r="O61" s="34"/>
      <c r="P61" s="34"/>
      <c r="Q61" s="34">
        <v>1</v>
      </c>
      <c r="R61" s="35"/>
      <c r="S61" s="2"/>
      <c r="T61" s="2">
        <f t="shared" si="2"/>
        <v>5</v>
      </c>
    </row>
    <row r="62" spans="1:20" ht="19.5" customHeight="1">
      <c r="A62" s="23">
        <v>58</v>
      </c>
      <c r="B62" s="30" t="s">
        <v>7</v>
      </c>
      <c r="C62" s="30" t="str">
        <f>("0062233")</f>
        <v>0062233</v>
      </c>
      <c r="D62" s="25" t="s">
        <v>60</v>
      </c>
      <c r="E62" s="31" t="s">
        <v>79</v>
      </c>
      <c r="F62" s="29" t="str">
        <f t="shared" si="0"/>
        <v>不参加</v>
      </c>
      <c r="G62" s="32">
        <f t="shared" si="1"/>
        <v>0</v>
      </c>
      <c r="H62" s="40"/>
      <c r="I62" s="41"/>
      <c r="J62" s="41"/>
      <c r="K62" s="42" t="s">
        <v>92</v>
      </c>
      <c r="L62" s="40"/>
      <c r="M62" s="42"/>
      <c r="N62" s="33"/>
      <c r="O62" s="34"/>
      <c r="P62" s="34"/>
      <c r="Q62" s="34">
        <v>1</v>
      </c>
      <c r="R62" s="35"/>
      <c r="S62" s="2"/>
      <c r="T62" s="2">
        <f t="shared" si="2"/>
        <v>5</v>
      </c>
    </row>
    <row r="63" spans="1:20" ht="19.5" customHeight="1">
      <c r="A63" s="23">
        <v>59</v>
      </c>
      <c r="B63" s="30" t="s">
        <v>7</v>
      </c>
      <c r="C63" s="30" t="str">
        <f>("0028864")</f>
        <v>0028864</v>
      </c>
      <c r="D63" s="25" t="s">
        <v>57</v>
      </c>
      <c r="E63" s="31" t="s">
        <v>79</v>
      </c>
      <c r="F63" s="29" t="str">
        <f t="shared" si="0"/>
        <v>不参加</v>
      </c>
      <c r="G63" s="32">
        <f t="shared" si="1"/>
        <v>0</v>
      </c>
      <c r="H63" s="40"/>
      <c r="I63" s="41"/>
      <c r="J63" s="41"/>
      <c r="K63" s="42" t="s">
        <v>92</v>
      </c>
      <c r="L63" s="40"/>
      <c r="M63" s="42"/>
      <c r="N63" s="33"/>
      <c r="O63" s="34"/>
      <c r="P63" s="34"/>
      <c r="Q63" s="34">
        <v>1</v>
      </c>
      <c r="R63" s="35"/>
      <c r="S63" s="2"/>
      <c r="T63" s="2">
        <f t="shared" si="2"/>
        <v>5</v>
      </c>
    </row>
    <row r="64" spans="1:20" ht="19.5" customHeight="1">
      <c r="A64" s="23">
        <v>60</v>
      </c>
      <c r="B64" s="30" t="s">
        <v>7</v>
      </c>
      <c r="C64" s="30" t="str">
        <f>("0062356")</f>
        <v>0062356</v>
      </c>
      <c r="D64" s="25" t="s">
        <v>56</v>
      </c>
      <c r="E64" s="31" t="s">
        <v>79</v>
      </c>
      <c r="F64" s="29" t="str">
        <f t="shared" si="0"/>
        <v>不参加</v>
      </c>
      <c r="G64" s="32">
        <f t="shared" si="1"/>
        <v>0</v>
      </c>
      <c r="H64" s="48"/>
      <c r="I64" s="49"/>
      <c r="J64" s="49"/>
      <c r="K64" s="50" t="s">
        <v>92</v>
      </c>
      <c r="L64" s="48"/>
      <c r="M64" s="50"/>
      <c r="N64" s="37"/>
      <c r="O64" s="38"/>
      <c r="P64" s="38"/>
      <c r="Q64" s="38">
        <v>1</v>
      </c>
      <c r="R64" s="39"/>
      <c r="S64" s="2"/>
      <c r="T64" s="2">
        <f t="shared" si="2"/>
        <v>5</v>
      </c>
    </row>
    <row r="65" spans="1:18" ht="35.25" customHeight="1" thickBot="1">
      <c r="A65" s="12"/>
      <c r="B65" s="102" t="s">
        <v>100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ht="14.25" thickTop="1"/>
    <row r="68" spans="1:26" s="2" customFormat="1" ht="13.5">
      <c r="A68" s="1"/>
      <c r="D68" s="1"/>
      <c r="E68" s="4"/>
      <c r="G68" s="1"/>
      <c r="H68" s="1">
        <f>SUM(H5:H64)</f>
        <v>0</v>
      </c>
      <c r="I68" s="1">
        <f>SUM(I5:I64)</f>
        <v>0</v>
      </c>
      <c r="J68" s="1">
        <f>SUM(J5:J64)</f>
        <v>0</v>
      </c>
      <c r="L68" s="2">
        <f>SUM(L5:L64)</f>
        <v>0</v>
      </c>
      <c r="M68" s="2">
        <f aca="true" t="shared" si="3" ref="M68:R68">SUM(M5:M64)</f>
        <v>0</v>
      </c>
      <c r="N68" s="2">
        <f t="shared" si="3"/>
        <v>2</v>
      </c>
      <c r="O68" s="2">
        <f t="shared" si="3"/>
        <v>9</v>
      </c>
      <c r="P68" s="2">
        <f t="shared" si="3"/>
        <v>18</v>
      </c>
      <c r="Q68" s="2">
        <f t="shared" si="3"/>
        <v>39</v>
      </c>
      <c r="R68" s="2">
        <f t="shared" si="3"/>
        <v>0</v>
      </c>
      <c r="S68" s="1"/>
      <c r="T68" s="1"/>
      <c r="U68" s="1"/>
      <c r="V68" s="1"/>
      <c r="W68" s="1"/>
      <c r="X68" s="1"/>
      <c r="Y68" s="1"/>
      <c r="Z68" s="1"/>
    </row>
  </sheetData>
  <sheetProtection/>
  <mergeCells count="5">
    <mergeCell ref="H2:J2"/>
    <mergeCell ref="L2:M2"/>
    <mergeCell ref="N2:R2"/>
    <mergeCell ref="B65:R65"/>
    <mergeCell ref="A1:Q1"/>
  </mergeCells>
  <conditionalFormatting sqref="D5">
    <cfRule type="expression" priority="12" dxfId="0">
      <formula>$T5=0</formula>
    </cfRule>
  </conditionalFormatting>
  <conditionalFormatting sqref="D4">
    <cfRule type="expression" priority="4" dxfId="0">
      <formula>$T4&lt;4</formula>
    </cfRule>
  </conditionalFormatting>
  <conditionalFormatting sqref="D6:D64">
    <cfRule type="expression" priority="1" dxfId="0">
      <formula>$T6=0</formula>
    </cfRule>
  </conditionalFormatting>
  <dataValidations count="2">
    <dataValidation type="list" allowBlank="1" showInputMessage="1" showErrorMessage="1" sqref="I4:K64 H5:H64">
      <formula1>$X$5:$X$6</formula1>
    </dataValidation>
    <dataValidation type="list" allowBlank="1" showInputMessage="1" showErrorMessage="1" sqref="H4">
      <formula1>$X$5:$X$7</formula1>
    </dataValidation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61" r:id="rId2"/>
  <headerFooter alignWithMargins="0">
    <oddHeader>&amp;L※各チームの水色部分に入力してください。&amp;C&amp;"HGｺﾞｼｯｸE,ｴｸｽﾄﾗﾎﾞｰﾙド"&amp;18 &amp;E2012　i.LEAGUE U18 【参加希望回答シート】&amp;R&amp;"HGｺﾞｼｯｸE,ｴｸｽﾄﾗﾎﾞｰﾙド"&amp;14&amp;D版</oddHeader>
    <oddFooter>&amp;C&amp;"Century Gothic,標準"&amp;12Iwate football Association U-18</oddFooter>
  </headerFooter>
  <ignoredErrors>
    <ignoredError sqref="G5:G28 G29:G53 G54:G64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katsuhiko-kubo</dc:creator>
  <cp:keywords/>
  <dc:description/>
  <cp:lastModifiedBy>FJ-USER</cp:lastModifiedBy>
  <cp:lastPrinted>2011-12-14T01:48:01Z</cp:lastPrinted>
  <dcterms:created xsi:type="dcterms:W3CDTF">2008-12-23T13:07:34Z</dcterms:created>
  <dcterms:modified xsi:type="dcterms:W3CDTF">2012-11-29T05:05:34Z</dcterms:modified>
  <cp:category/>
  <cp:version/>
  <cp:contentType/>
  <cp:contentStatus/>
</cp:coreProperties>
</file>